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4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5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6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7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9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30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31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32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15-2016\20152016_Enquisas satisfacción\"/>
    </mc:Choice>
  </mc:AlternateContent>
  <bookViews>
    <workbookView xWindow="0" yWindow="0" windowWidth="14505" windowHeight="10020"/>
  </bookViews>
  <sheets>
    <sheet name="Portada" sheetId="1" r:id="rId1"/>
    <sheet name="Resumo" sheetId="4" r:id="rId2"/>
    <sheet name="Desagregados por sexo" sheetId="2" r:id="rId3"/>
    <sheet name="Centros" sheetId="46" r:id="rId4"/>
    <sheet name="101" sheetId="3" r:id="rId5"/>
    <sheet name="102" sheetId="17" r:id="rId6"/>
    <sheet name="103" sheetId="18" r:id="rId7"/>
    <sheet name="104" sheetId="32" r:id="rId8"/>
    <sheet name="105" sheetId="33" r:id="rId9"/>
    <sheet name="106" sheetId="34" r:id="rId10"/>
    <sheet name="151" sheetId="35" r:id="rId11"/>
    <sheet name="201" sheetId="36" r:id="rId12"/>
    <sheet name="202" sheetId="37" r:id="rId13"/>
    <sheet name="203" sheetId="38" r:id="rId14"/>
    <sheet name="204" sheetId="39" r:id="rId15"/>
    <sheet name="205" sheetId="40" r:id="rId16"/>
    <sheet name="251" sheetId="41" r:id="rId17"/>
    <sheet name="252" sheetId="27" r:id="rId18"/>
    <sheet name="301" sheetId="28" r:id="rId19"/>
    <sheet name="302" sheetId="29" r:id="rId20"/>
    <sheet name="303" sheetId="30" r:id="rId21"/>
    <sheet name="305" sheetId="31" r:id="rId22"/>
    <sheet name="306" sheetId="22" r:id="rId23"/>
    <sheet name="308" sheetId="24" r:id="rId24"/>
    <sheet name="309" sheetId="25" r:id="rId25"/>
    <sheet name="310" sheetId="26" r:id="rId26"/>
    <sheet name="311" sheetId="19" r:id="rId27"/>
    <sheet name="312" sheetId="20" r:id="rId28"/>
    <sheet name="351" sheetId="42" r:id="rId29"/>
    <sheet name="352" sheetId="43" r:id="rId30"/>
    <sheet name="353" sheetId="44" r:id="rId31"/>
    <sheet name="355" sheetId="45" r:id="rId32"/>
  </sheets>
  <definedNames>
    <definedName name="_xlnm._FilterDatabase" localSheetId="3" hidden="1">Centros!$B$31:$Y$59</definedName>
    <definedName name="_xlnm._FilterDatabase" localSheetId="2" hidden="1">'Desagregados por sexo'!$B$7:$BX$144</definedName>
    <definedName name="_xlnm._FilterDatabase" localSheetId="1" hidden="1">Resumo!$B$6:$AE$110</definedName>
    <definedName name="_xlnm.Print_Area" localSheetId="0">Portada!$A$1:$K$47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2" l="1"/>
  <c r="AC109" i="4" l="1"/>
  <c r="AC110" i="4"/>
  <c r="Z33" i="24" l="1"/>
  <c r="AA33" i="24"/>
  <c r="AB33" i="24"/>
  <c r="Z32" i="24"/>
  <c r="AA32" i="24"/>
  <c r="AB32" i="24"/>
  <c r="Z31" i="24"/>
  <c r="AA31" i="24"/>
  <c r="AB31" i="24"/>
  <c r="Z30" i="24"/>
  <c r="AA30" i="24"/>
  <c r="AB30" i="24"/>
  <c r="Z29" i="24"/>
  <c r="AA29" i="24"/>
  <c r="AB29" i="24"/>
  <c r="AA28" i="24"/>
  <c r="AB28" i="24"/>
  <c r="AA31" i="3" l="1"/>
  <c r="AA32" i="3"/>
  <c r="AA33" i="3"/>
  <c r="AA34" i="3"/>
  <c r="AA35" i="3"/>
  <c r="K29" i="45" l="1"/>
  <c r="L29" i="45"/>
  <c r="M29" i="45"/>
  <c r="N29" i="45"/>
  <c r="O29" i="45"/>
  <c r="P29" i="45"/>
  <c r="Q29" i="45"/>
  <c r="R29" i="45"/>
  <c r="S29" i="45"/>
  <c r="T29" i="45"/>
  <c r="U29" i="45"/>
  <c r="V29" i="45"/>
  <c r="W29" i="45"/>
  <c r="X29" i="45"/>
  <c r="K28" i="45"/>
  <c r="L28" i="45"/>
  <c r="M28" i="45"/>
  <c r="N28" i="45"/>
  <c r="O28" i="45"/>
  <c r="P28" i="45"/>
  <c r="Q28" i="45"/>
  <c r="R28" i="45"/>
  <c r="S28" i="45"/>
  <c r="T28" i="45"/>
  <c r="U28" i="45"/>
  <c r="V28" i="45"/>
  <c r="W28" i="45"/>
  <c r="X28" i="45"/>
  <c r="J29" i="45"/>
  <c r="AA28" i="45"/>
  <c r="AB28" i="45"/>
  <c r="J28" i="45"/>
  <c r="B5" i="45"/>
  <c r="K28" i="44"/>
  <c r="L28" i="44"/>
  <c r="M28" i="44"/>
  <c r="N28" i="44"/>
  <c r="O28" i="44"/>
  <c r="P28" i="44"/>
  <c r="Q28" i="44"/>
  <c r="R28" i="44"/>
  <c r="S28" i="44"/>
  <c r="T28" i="44"/>
  <c r="U28" i="44"/>
  <c r="V28" i="44"/>
  <c r="W28" i="44"/>
  <c r="X28" i="44"/>
  <c r="AA28" i="44"/>
  <c r="AB28" i="44"/>
  <c r="J28" i="44"/>
  <c r="K28" i="43"/>
  <c r="L28" i="43"/>
  <c r="M28" i="43"/>
  <c r="N28" i="43"/>
  <c r="O28" i="43"/>
  <c r="P28" i="43"/>
  <c r="Q28" i="43"/>
  <c r="R28" i="43"/>
  <c r="S28" i="43"/>
  <c r="T28" i="43"/>
  <c r="U28" i="43"/>
  <c r="V28" i="43"/>
  <c r="W28" i="43"/>
  <c r="X28" i="43"/>
  <c r="AA28" i="43"/>
  <c r="AB28" i="43"/>
  <c r="J28" i="43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K28" i="42"/>
  <c r="L28" i="42"/>
  <c r="M28" i="42"/>
  <c r="N28" i="42"/>
  <c r="O28" i="42"/>
  <c r="P28" i="42"/>
  <c r="Q28" i="42"/>
  <c r="R28" i="42"/>
  <c r="S28" i="42"/>
  <c r="T28" i="42"/>
  <c r="U28" i="42"/>
  <c r="V28" i="42"/>
  <c r="W28" i="42"/>
  <c r="X28" i="42"/>
  <c r="J29" i="42"/>
  <c r="AA29" i="42"/>
  <c r="AB29" i="42"/>
  <c r="AA28" i="42"/>
  <c r="AB28" i="42"/>
  <c r="J28" i="42"/>
  <c r="Z42" i="20"/>
  <c r="AA42" i="20"/>
  <c r="AB42" i="20"/>
  <c r="Z41" i="20"/>
  <c r="AA41" i="20"/>
  <c r="AB41" i="20"/>
  <c r="Z40" i="20"/>
  <c r="AA40" i="20"/>
  <c r="AB40" i="20"/>
  <c r="Z39" i="20"/>
  <c r="AA39" i="20"/>
  <c r="AB39" i="20"/>
  <c r="Z38" i="20"/>
  <c r="AA38" i="20"/>
  <c r="AB38" i="20"/>
  <c r="Z37" i="20"/>
  <c r="AA37" i="20"/>
  <c r="AB37" i="20"/>
  <c r="Z36" i="20"/>
  <c r="AA36" i="20"/>
  <c r="AB36" i="20"/>
  <c r="AA35" i="20"/>
  <c r="AB35" i="20"/>
  <c r="AA34" i="20"/>
  <c r="AB34" i="20"/>
  <c r="Z33" i="20"/>
  <c r="AA33" i="20"/>
  <c r="AB33" i="20"/>
  <c r="Z32" i="20"/>
  <c r="AA32" i="20"/>
  <c r="AB32" i="20"/>
  <c r="Z31" i="20"/>
  <c r="AA31" i="20"/>
  <c r="AB31" i="20"/>
  <c r="Z30" i="20"/>
  <c r="AA30" i="20"/>
  <c r="AB30" i="20"/>
  <c r="Z29" i="20"/>
  <c r="AA29" i="20"/>
  <c r="AB29" i="20"/>
  <c r="Z28" i="20"/>
  <c r="AA28" i="20"/>
  <c r="AB28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J35" i="20"/>
  <c r="J36" i="20"/>
  <c r="J37" i="20"/>
  <c r="J38" i="20"/>
  <c r="J39" i="20"/>
  <c r="J40" i="20"/>
  <c r="J41" i="20"/>
  <c r="J42" i="20"/>
  <c r="J34" i="20"/>
  <c r="J29" i="20"/>
  <c r="J30" i="20"/>
  <c r="J31" i="20"/>
  <c r="J32" i="20"/>
  <c r="J33" i="20"/>
  <c r="J28" i="20"/>
  <c r="AB30" i="19"/>
  <c r="AB29" i="19"/>
  <c r="AA29" i="19"/>
  <c r="AA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X28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J29" i="19"/>
  <c r="J30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AA28" i="19"/>
  <c r="AB28" i="19"/>
  <c r="J28" i="19"/>
  <c r="AA29" i="26" l="1"/>
  <c r="AB29" i="26"/>
  <c r="AA28" i="26"/>
  <c r="AB28" i="26"/>
  <c r="K29" i="26"/>
  <c r="L29" i="26"/>
  <c r="M29" i="26"/>
  <c r="N29" i="26"/>
  <c r="O29" i="26"/>
  <c r="P29" i="26"/>
  <c r="Q29" i="26"/>
  <c r="R29" i="26"/>
  <c r="S29" i="26"/>
  <c r="T29" i="26"/>
  <c r="U29" i="26"/>
  <c r="V29" i="26"/>
  <c r="W29" i="26"/>
  <c r="X29" i="26"/>
  <c r="J29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J28" i="26"/>
  <c r="AA29" i="25" l="1"/>
  <c r="AB29" i="25"/>
  <c r="AA30" i="25"/>
  <c r="AB30" i="25"/>
  <c r="AA28" i="25"/>
  <c r="AB28" i="25"/>
  <c r="Z28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J29" i="25"/>
  <c r="J30" i="25"/>
  <c r="J28" i="25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X33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X30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X28" i="24"/>
  <c r="J29" i="24"/>
  <c r="J30" i="24"/>
  <c r="J31" i="24"/>
  <c r="J32" i="24"/>
  <c r="J33" i="24"/>
  <c r="J28" i="24"/>
  <c r="AB29" i="22"/>
  <c r="AB30" i="22"/>
  <c r="AA29" i="22"/>
  <c r="AA30" i="22"/>
  <c r="AA28" i="22"/>
  <c r="AB28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X30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J29" i="22"/>
  <c r="J30" i="22"/>
  <c r="J28" i="22"/>
  <c r="AA29" i="31"/>
  <c r="AB29" i="31"/>
  <c r="AA28" i="31"/>
  <c r="AB28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W28" i="31"/>
  <c r="X28" i="31"/>
  <c r="J29" i="31"/>
  <c r="J28" i="31"/>
  <c r="AB29" i="30"/>
  <c r="AB30" i="30"/>
  <c r="AB31" i="30"/>
  <c r="AB32" i="30"/>
  <c r="AB33" i="30"/>
  <c r="AB34" i="30"/>
  <c r="AB35" i="30"/>
  <c r="AA29" i="30"/>
  <c r="AA30" i="30"/>
  <c r="AA31" i="30"/>
  <c r="AA32" i="30"/>
  <c r="AA33" i="30"/>
  <c r="AA34" i="30"/>
  <c r="AA35" i="30"/>
  <c r="Z30" i="30"/>
  <c r="Z31" i="30"/>
  <c r="Z32" i="30"/>
  <c r="Z33" i="30"/>
  <c r="Z34" i="30"/>
  <c r="Z35" i="30"/>
  <c r="AA28" i="30"/>
  <c r="AB28" i="30"/>
  <c r="X29" i="30"/>
  <c r="X30" i="30"/>
  <c r="X31" i="30"/>
  <c r="X32" i="30"/>
  <c r="X33" i="30"/>
  <c r="X34" i="30"/>
  <c r="X35" i="30"/>
  <c r="W29" i="30"/>
  <c r="W30" i="30"/>
  <c r="W31" i="30"/>
  <c r="W32" i="30"/>
  <c r="W33" i="30"/>
  <c r="W34" i="30"/>
  <c r="W35" i="30"/>
  <c r="V29" i="30"/>
  <c r="V30" i="30"/>
  <c r="V31" i="30"/>
  <c r="V32" i="30"/>
  <c r="V33" i="30"/>
  <c r="V34" i="30"/>
  <c r="V35" i="30"/>
  <c r="U29" i="30"/>
  <c r="U30" i="30"/>
  <c r="U31" i="30"/>
  <c r="U32" i="30"/>
  <c r="U33" i="30"/>
  <c r="U34" i="30"/>
  <c r="U35" i="30"/>
  <c r="T29" i="30"/>
  <c r="T30" i="30"/>
  <c r="T31" i="30"/>
  <c r="T32" i="30"/>
  <c r="T33" i="30"/>
  <c r="T34" i="30"/>
  <c r="T35" i="30"/>
  <c r="S29" i="30"/>
  <c r="S30" i="30"/>
  <c r="S31" i="30"/>
  <c r="S32" i="30"/>
  <c r="S33" i="30"/>
  <c r="S34" i="30"/>
  <c r="S35" i="30"/>
  <c r="R29" i="30"/>
  <c r="R30" i="30"/>
  <c r="R31" i="30"/>
  <c r="R32" i="30"/>
  <c r="R33" i="30"/>
  <c r="R34" i="30"/>
  <c r="R35" i="30"/>
  <c r="Q29" i="30"/>
  <c r="Q30" i="30"/>
  <c r="Q31" i="30"/>
  <c r="Q32" i="30"/>
  <c r="Q33" i="30"/>
  <c r="Q34" i="30"/>
  <c r="Q35" i="30"/>
  <c r="P29" i="30"/>
  <c r="P30" i="30"/>
  <c r="P31" i="30"/>
  <c r="P32" i="30"/>
  <c r="P33" i="30"/>
  <c r="P34" i="30"/>
  <c r="P35" i="30"/>
  <c r="O29" i="30"/>
  <c r="O30" i="30"/>
  <c r="O31" i="30"/>
  <c r="O32" i="30"/>
  <c r="O33" i="30"/>
  <c r="O34" i="30"/>
  <c r="O35" i="30"/>
  <c r="N29" i="30"/>
  <c r="N30" i="30"/>
  <c r="N31" i="30"/>
  <c r="N32" i="30"/>
  <c r="N33" i="30"/>
  <c r="N34" i="30"/>
  <c r="N35" i="30"/>
  <c r="M29" i="30"/>
  <c r="M30" i="30"/>
  <c r="M31" i="30"/>
  <c r="M32" i="30"/>
  <c r="M33" i="30"/>
  <c r="M34" i="30"/>
  <c r="M35" i="30"/>
  <c r="L29" i="30"/>
  <c r="L30" i="30"/>
  <c r="L31" i="30"/>
  <c r="L32" i="30"/>
  <c r="L33" i="30"/>
  <c r="L34" i="30"/>
  <c r="L35" i="30"/>
  <c r="K29" i="30"/>
  <c r="K30" i="30"/>
  <c r="K31" i="30"/>
  <c r="K32" i="30"/>
  <c r="K33" i="30"/>
  <c r="K34" i="30"/>
  <c r="K35" i="30"/>
  <c r="K28" i="30"/>
  <c r="L28" i="30"/>
  <c r="M28" i="30"/>
  <c r="N28" i="30"/>
  <c r="O28" i="30"/>
  <c r="P28" i="30"/>
  <c r="Q28" i="30"/>
  <c r="R28" i="30"/>
  <c r="S28" i="30"/>
  <c r="T28" i="30"/>
  <c r="U28" i="30"/>
  <c r="V28" i="30"/>
  <c r="W28" i="30"/>
  <c r="X28" i="30"/>
  <c r="J29" i="30"/>
  <c r="J30" i="30"/>
  <c r="J31" i="30"/>
  <c r="J32" i="30"/>
  <c r="J33" i="30"/>
  <c r="J34" i="30"/>
  <c r="J35" i="30"/>
  <c r="J28" i="30"/>
  <c r="Z32" i="29"/>
  <c r="AA32" i="29"/>
  <c r="AB32" i="29"/>
  <c r="Z31" i="29"/>
  <c r="AA31" i="29"/>
  <c r="AB31" i="29"/>
  <c r="Z30" i="29"/>
  <c r="AA30" i="29"/>
  <c r="AB30" i="29"/>
  <c r="AA29" i="29"/>
  <c r="AB29" i="29"/>
  <c r="AA28" i="29"/>
  <c r="AB28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J29" i="29"/>
  <c r="J30" i="29"/>
  <c r="J31" i="29"/>
  <c r="J32" i="29"/>
  <c r="J28" i="29"/>
  <c r="AB29" i="28"/>
  <c r="AB30" i="28"/>
  <c r="AB31" i="28"/>
  <c r="AB32" i="28"/>
  <c r="AB33" i="28"/>
  <c r="AB34" i="28"/>
  <c r="AB35" i="28"/>
  <c r="AA29" i="28"/>
  <c r="AA30" i="28"/>
  <c r="AA31" i="28"/>
  <c r="AA32" i="28"/>
  <c r="AA33" i="28"/>
  <c r="AA34" i="28"/>
  <c r="AA35" i="28"/>
  <c r="AA28" i="28"/>
  <c r="AB28" i="28"/>
  <c r="Z29" i="28"/>
  <c r="Z30" i="28"/>
  <c r="Z31" i="28"/>
  <c r="Z32" i="28"/>
  <c r="Z33" i="28"/>
  <c r="Z34" i="28"/>
  <c r="Z35" i="28"/>
  <c r="X29" i="28"/>
  <c r="X30" i="28"/>
  <c r="X31" i="28"/>
  <c r="X32" i="28"/>
  <c r="X33" i="28"/>
  <c r="X34" i="28"/>
  <c r="X35" i="28"/>
  <c r="W29" i="28"/>
  <c r="W30" i="28"/>
  <c r="W31" i="28"/>
  <c r="W32" i="28"/>
  <c r="W33" i="28"/>
  <c r="W34" i="28"/>
  <c r="W35" i="28"/>
  <c r="V29" i="28"/>
  <c r="V30" i="28"/>
  <c r="V31" i="28"/>
  <c r="V32" i="28"/>
  <c r="V33" i="28"/>
  <c r="V34" i="28"/>
  <c r="V35" i="28"/>
  <c r="U29" i="28"/>
  <c r="U30" i="28"/>
  <c r="U31" i="28"/>
  <c r="U32" i="28"/>
  <c r="U33" i="28"/>
  <c r="U34" i="28"/>
  <c r="U35" i="28"/>
  <c r="T29" i="28"/>
  <c r="T30" i="28"/>
  <c r="T31" i="28"/>
  <c r="T32" i="28"/>
  <c r="T33" i="28"/>
  <c r="T34" i="28"/>
  <c r="T35" i="28"/>
  <c r="S29" i="28"/>
  <c r="S30" i="28"/>
  <c r="S31" i="28"/>
  <c r="S32" i="28"/>
  <c r="S33" i="28"/>
  <c r="S34" i="28"/>
  <c r="S35" i="28"/>
  <c r="R29" i="28"/>
  <c r="R30" i="28"/>
  <c r="R31" i="28"/>
  <c r="R32" i="28"/>
  <c r="R33" i="28"/>
  <c r="R34" i="28"/>
  <c r="R35" i="28"/>
  <c r="Q29" i="28"/>
  <c r="Q30" i="28"/>
  <c r="Q31" i="28"/>
  <c r="Q32" i="28"/>
  <c r="Q33" i="28"/>
  <c r="Q34" i="28"/>
  <c r="Q35" i="28"/>
  <c r="P29" i="28"/>
  <c r="P30" i="28"/>
  <c r="P31" i="28"/>
  <c r="P32" i="28"/>
  <c r="P33" i="28"/>
  <c r="P34" i="28"/>
  <c r="P35" i="28"/>
  <c r="P28" i="28"/>
  <c r="O29" i="28"/>
  <c r="O30" i="28"/>
  <c r="O31" i="28"/>
  <c r="O32" i="28"/>
  <c r="O33" i="28"/>
  <c r="O34" i="28"/>
  <c r="O35" i="28"/>
  <c r="N29" i="28"/>
  <c r="N30" i="28"/>
  <c r="N31" i="28"/>
  <c r="N32" i="28"/>
  <c r="N33" i="28"/>
  <c r="N34" i="28"/>
  <c r="N35" i="28"/>
  <c r="M29" i="28"/>
  <c r="M30" i="28"/>
  <c r="M31" i="28"/>
  <c r="M32" i="28"/>
  <c r="M33" i="28"/>
  <c r="M34" i="28"/>
  <c r="M35" i="28"/>
  <c r="L29" i="28"/>
  <c r="L30" i="28"/>
  <c r="L31" i="28"/>
  <c r="L32" i="28"/>
  <c r="L33" i="28"/>
  <c r="L34" i="28"/>
  <c r="L35" i="28"/>
  <c r="K29" i="28"/>
  <c r="K30" i="28"/>
  <c r="K31" i="28"/>
  <c r="K32" i="28"/>
  <c r="K33" i="28"/>
  <c r="K34" i="28"/>
  <c r="K35" i="28"/>
  <c r="L28" i="28"/>
  <c r="M28" i="28"/>
  <c r="N28" i="28"/>
  <c r="O28" i="28"/>
  <c r="Q28" i="28"/>
  <c r="R28" i="28"/>
  <c r="S28" i="28"/>
  <c r="T28" i="28"/>
  <c r="U28" i="28"/>
  <c r="V28" i="28"/>
  <c r="W28" i="28"/>
  <c r="X28" i="28"/>
  <c r="K28" i="28"/>
  <c r="J29" i="28"/>
  <c r="J30" i="28"/>
  <c r="J31" i="28"/>
  <c r="J32" i="28"/>
  <c r="J33" i="28"/>
  <c r="J34" i="28"/>
  <c r="J35" i="28"/>
  <c r="J28" i="28"/>
  <c r="AA28" i="27"/>
  <c r="AB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J28" i="27"/>
  <c r="AA28" i="41"/>
  <c r="AB28" i="41"/>
  <c r="K28" i="41"/>
  <c r="L28" i="41"/>
  <c r="M28" i="41"/>
  <c r="N28" i="41"/>
  <c r="O28" i="41"/>
  <c r="P28" i="41"/>
  <c r="Q28" i="41"/>
  <c r="R28" i="41"/>
  <c r="S28" i="41"/>
  <c r="T28" i="41"/>
  <c r="U28" i="41"/>
  <c r="V28" i="41"/>
  <c r="W28" i="41"/>
  <c r="X28" i="41"/>
  <c r="J28" i="41"/>
  <c r="AA28" i="40"/>
  <c r="AB28" i="40"/>
  <c r="K28" i="40"/>
  <c r="L28" i="40"/>
  <c r="M28" i="40"/>
  <c r="N28" i="40"/>
  <c r="O28" i="40"/>
  <c r="P28" i="40"/>
  <c r="Q28" i="40"/>
  <c r="R28" i="40"/>
  <c r="S28" i="40"/>
  <c r="T28" i="40"/>
  <c r="U28" i="40"/>
  <c r="V28" i="40"/>
  <c r="W28" i="40"/>
  <c r="X28" i="40"/>
  <c r="J28" i="40"/>
  <c r="Z32" i="39" l="1"/>
  <c r="AA32" i="39"/>
  <c r="AB32" i="39"/>
  <c r="Z31" i="39"/>
  <c r="AA31" i="39"/>
  <c r="AB31" i="39"/>
  <c r="Z30" i="39"/>
  <c r="AA30" i="39"/>
  <c r="AB30" i="39"/>
  <c r="AA29" i="39"/>
  <c r="AB29" i="39"/>
  <c r="AA28" i="39"/>
  <c r="AB28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X32" i="39"/>
  <c r="K31" i="39"/>
  <c r="L31" i="39"/>
  <c r="M31" i="39"/>
  <c r="N31" i="39"/>
  <c r="O31" i="39"/>
  <c r="P31" i="39"/>
  <c r="Q31" i="39"/>
  <c r="R31" i="39"/>
  <c r="S31" i="39"/>
  <c r="T31" i="39"/>
  <c r="U31" i="39"/>
  <c r="V31" i="39"/>
  <c r="W31" i="39"/>
  <c r="X31" i="39"/>
  <c r="K30" i="39"/>
  <c r="L30" i="39"/>
  <c r="M30" i="39"/>
  <c r="N30" i="39"/>
  <c r="O30" i="39"/>
  <c r="P30" i="39"/>
  <c r="Q30" i="39"/>
  <c r="R30" i="39"/>
  <c r="S30" i="39"/>
  <c r="T30" i="39"/>
  <c r="U30" i="39"/>
  <c r="V30" i="39"/>
  <c r="W30" i="39"/>
  <c r="X30" i="39"/>
  <c r="K29" i="39"/>
  <c r="L29" i="39"/>
  <c r="M29" i="39"/>
  <c r="N29" i="39"/>
  <c r="O29" i="39"/>
  <c r="P29" i="39"/>
  <c r="Q29" i="39"/>
  <c r="R29" i="39"/>
  <c r="S29" i="39"/>
  <c r="T29" i="39"/>
  <c r="U29" i="39"/>
  <c r="V29" i="39"/>
  <c r="W29" i="39"/>
  <c r="X29" i="39"/>
  <c r="K28" i="39"/>
  <c r="L28" i="39"/>
  <c r="M28" i="39"/>
  <c r="N28" i="39"/>
  <c r="O28" i="39"/>
  <c r="P28" i="39"/>
  <c r="Q28" i="39"/>
  <c r="R28" i="39"/>
  <c r="S28" i="39"/>
  <c r="T28" i="39"/>
  <c r="U28" i="39"/>
  <c r="V28" i="39"/>
  <c r="W28" i="39"/>
  <c r="X28" i="39"/>
  <c r="J29" i="39"/>
  <c r="J30" i="39"/>
  <c r="J31" i="39"/>
  <c r="J32" i="39"/>
  <c r="J28" i="39"/>
  <c r="AA28" i="38"/>
  <c r="AB28" i="38"/>
  <c r="R28" i="38"/>
  <c r="S28" i="38"/>
  <c r="T28" i="38"/>
  <c r="U28" i="38"/>
  <c r="V28" i="38"/>
  <c r="W28" i="38"/>
  <c r="X28" i="38"/>
  <c r="K28" i="38"/>
  <c r="L28" i="38"/>
  <c r="M28" i="38"/>
  <c r="N28" i="38"/>
  <c r="O28" i="38"/>
  <c r="P28" i="38"/>
  <c r="Q28" i="38"/>
  <c r="J28" i="38"/>
  <c r="AB29" i="37"/>
  <c r="AB30" i="37"/>
  <c r="AB31" i="37"/>
  <c r="AB32" i="37"/>
  <c r="AB33" i="37"/>
  <c r="AA29" i="37"/>
  <c r="AA30" i="37"/>
  <c r="AA31" i="37"/>
  <c r="AA32" i="37"/>
  <c r="AA33" i="37"/>
  <c r="Z30" i="37"/>
  <c r="Z31" i="37"/>
  <c r="Z32" i="37"/>
  <c r="Z33" i="37"/>
  <c r="AA28" i="37"/>
  <c r="AB28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J33" i="37"/>
  <c r="J29" i="37"/>
  <c r="J30" i="37"/>
  <c r="J31" i="37"/>
  <c r="J32" i="37"/>
  <c r="J28" i="37"/>
  <c r="AB29" i="36"/>
  <c r="AB30" i="36"/>
  <c r="AA29" i="36"/>
  <c r="AA30" i="36"/>
  <c r="Z29" i="36"/>
  <c r="Z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J29" i="36"/>
  <c r="J30" i="36"/>
  <c r="AA28" i="36"/>
  <c r="AB28" i="36"/>
  <c r="J28" i="36"/>
  <c r="AA28" i="35"/>
  <c r="AB28" i="35"/>
  <c r="T28" i="35"/>
  <c r="U28" i="35"/>
  <c r="V28" i="35"/>
  <c r="W28" i="35"/>
  <c r="X28" i="35"/>
  <c r="K28" i="35"/>
  <c r="L28" i="35"/>
  <c r="M28" i="35"/>
  <c r="N28" i="35"/>
  <c r="O28" i="35"/>
  <c r="P28" i="35"/>
  <c r="Q28" i="35"/>
  <c r="R28" i="35"/>
  <c r="S28" i="35"/>
  <c r="J28" i="35"/>
  <c r="AA29" i="34"/>
  <c r="AB29" i="34"/>
  <c r="AA28" i="34"/>
  <c r="AB28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J29" i="34"/>
  <c r="J28" i="34"/>
  <c r="M33" i="33"/>
  <c r="N33" i="33"/>
  <c r="O33" i="33"/>
  <c r="P33" i="33"/>
  <c r="Q33" i="33"/>
  <c r="R33" i="33"/>
  <c r="S33" i="33"/>
  <c r="T33" i="33"/>
  <c r="U33" i="33"/>
  <c r="V33" i="33"/>
  <c r="W33" i="33"/>
  <c r="X33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M31" i="33"/>
  <c r="N31" i="33"/>
  <c r="O31" i="33"/>
  <c r="P31" i="33"/>
  <c r="Q31" i="33"/>
  <c r="R31" i="33"/>
  <c r="S31" i="33"/>
  <c r="T31" i="33"/>
  <c r="U31" i="33"/>
  <c r="V31" i="33"/>
  <c r="W31" i="33"/>
  <c r="X31" i="33"/>
  <c r="M30" i="33"/>
  <c r="N30" i="33"/>
  <c r="O30" i="33"/>
  <c r="P30" i="33"/>
  <c r="Q30" i="33"/>
  <c r="R30" i="33"/>
  <c r="S30" i="33"/>
  <c r="T30" i="33"/>
  <c r="U30" i="33"/>
  <c r="V30" i="33"/>
  <c r="W30" i="33"/>
  <c r="X30" i="33"/>
  <c r="Z33" i="33"/>
  <c r="AA33" i="33"/>
  <c r="AB33" i="33"/>
  <c r="Z32" i="33"/>
  <c r="AA32" i="33"/>
  <c r="AB32" i="33"/>
  <c r="Z31" i="33"/>
  <c r="AA31" i="33"/>
  <c r="AB31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L29" i="33"/>
  <c r="L30" i="33"/>
  <c r="L31" i="33"/>
  <c r="L32" i="33"/>
  <c r="L33" i="33"/>
  <c r="K29" i="33"/>
  <c r="K30" i="33"/>
  <c r="K31" i="33"/>
  <c r="K32" i="33"/>
  <c r="K33" i="33"/>
  <c r="J29" i="33"/>
  <c r="J30" i="33"/>
  <c r="J31" i="33"/>
  <c r="J32" i="33"/>
  <c r="J33" i="33"/>
  <c r="AA28" i="33"/>
  <c r="AA29" i="33" s="1"/>
  <c r="AA30" i="33" s="1"/>
  <c r="AB28" i="33"/>
  <c r="AB29" i="33" s="1"/>
  <c r="AB30" i="33" s="1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J28" i="33"/>
  <c r="AA34" i="33"/>
  <c r="AB34" i="33"/>
  <c r="T34" i="33"/>
  <c r="U34" i="33"/>
  <c r="V34" i="33"/>
  <c r="W34" i="33"/>
  <c r="X34" i="33"/>
  <c r="K34" i="33"/>
  <c r="L34" i="33"/>
  <c r="M34" i="33"/>
  <c r="N34" i="33"/>
  <c r="O34" i="33"/>
  <c r="P34" i="33"/>
  <c r="Q34" i="33"/>
  <c r="R34" i="33"/>
  <c r="S34" i="33"/>
  <c r="J34" i="33"/>
  <c r="AB29" i="32"/>
  <c r="AB30" i="32"/>
  <c r="AB31" i="32"/>
  <c r="AB32" i="32"/>
  <c r="AA29" i="32"/>
  <c r="AA30" i="32"/>
  <c r="AA31" i="32"/>
  <c r="AA32" i="32"/>
  <c r="AB28" i="32"/>
  <c r="AA28" i="32"/>
  <c r="Z29" i="32"/>
  <c r="Z30" i="32"/>
  <c r="Z31" i="32"/>
  <c r="Z32" i="32"/>
  <c r="N32" i="32"/>
  <c r="O32" i="32"/>
  <c r="P32" i="32"/>
  <c r="Q32" i="32"/>
  <c r="R32" i="32"/>
  <c r="S32" i="32"/>
  <c r="T32" i="32"/>
  <c r="U32" i="32"/>
  <c r="V32" i="32"/>
  <c r="W32" i="32"/>
  <c r="X32" i="32"/>
  <c r="N31" i="32"/>
  <c r="O31" i="32"/>
  <c r="P31" i="32"/>
  <c r="Q31" i="32"/>
  <c r="R31" i="32"/>
  <c r="S31" i="32"/>
  <c r="T31" i="32"/>
  <c r="U31" i="32"/>
  <c r="V31" i="32"/>
  <c r="W31" i="32"/>
  <c r="X31" i="32"/>
  <c r="M31" i="32"/>
  <c r="M32" i="32"/>
  <c r="L31" i="32"/>
  <c r="L32" i="32"/>
  <c r="K31" i="32"/>
  <c r="K32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W30" i="32"/>
  <c r="X30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J29" i="32"/>
  <c r="J30" i="32"/>
  <c r="J31" i="32"/>
  <c r="J32" i="32"/>
  <c r="T28" i="32"/>
  <c r="U28" i="32"/>
  <c r="V28" i="32"/>
  <c r="W28" i="32"/>
  <c r="X28" i="32"/>
  <c r="K28" i="32"/>
  <c r="L28" i="32"/>
  <c r="M28" i="32"/>
  <c r="N28" i="32"/>
  <c r="O28" i="32"/>
  <c r="P28" i="32"/>
  <c r="Q28" i="32"/>
  <c r="R28" i="32"/>
  <c r="S28" i="32"/>
  <c r="J28" i="32"/>
  <c r="AA29" i="18"/>
  <c r="AB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J29" i="18"/>
  <c r="AB28" i="18"/>
  <c r="Y28" i="46"/>
  <c r="T28" i="18"/>
  <c r="U28" i="18"/>
  <c r="V28" i="18"/>
  <c r="W28" i="18"/>
  <c r="X28" i="18"/>
  <c r="K28" i="18"/>
  <c r="L28" i="18"/>
  <c r="M28" i="18"/>
  <c r="N28" i="18"/>
  <c r="O28" i="18"/>
  <c r="P28" i="18"/>
  <c r="Q28" i="18"/>
  <c r="R28" i="18"/>
  <c r="S28" i="18"/>
  <c r="J28" i="18"/>
  <c r="AC29" i="17" l="1"/>
  <c r="AA30" i="17"/>
  <c r="AC30" i="17"/>
  <c r="T29" i="17"/>
  <c r="U29" i="17"/>
  <c r="V29" i="17"/>
  <c r="W29" i="17"/>
  <c r="X29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K29" i="17"/>
  <c r="L29" i="17"/>
  <c r="M29" i="17"/>
  <c r="N29" i="17"/>
  <c r="J30" i="17"/>
  <c r="O29" i="17"/>
  <c r="P29" i="17"/>
  <c r="Q29" i="17"/>
  <c r="R29" i="17"/>
  <c r="S29" i="17"/>
  <c r="J29" i="17"/>
  <c r="AC31" i="3"/>
  <c r="AC32" i="3"/>
  <c r="AC33" i="3"/>
  <c r="AC34" i="3"/>
  <c r="AC35" i="3"/>
  <c r="AB31" i="3"/>
  <c r="AB33" i="3"/>
  <c r="AB34" i="3"/>
  <c r="AB35" i="3"/>
  <c r="X33" i="3"/>
  <c r="X34" i="3"/>
  <c r="X35" i="3"/>
  <c r="W33" i="3"/>
  <c r="W34" i="3"/>
  <c r="W35" i="3"/>
  <c r="V33" i="3"/>
  <c r="V34" i="3"/>
  <c r="V35" i="3"/>
  <c r="U33" i="3"/>
  <c r="U34" i="3"/>
  <c r="U35" i="3"/>
  <c r="T32" i="3"/>
  <c r="T33" i="3"/>
  <c r="T34" i="3"/>
  <c r="T35" i="3"/>
  <c r="U32" i="3"/>
  <c r="V32" i="3"/>
  <c r="W32" i="3"/>
  <c r="X32" i="3"/>
  <c r="T31" i="3"/>
  <c r="U31" i="3"/>
  <c r="V31" i="3"/>
  <c r="W31" i="3"/>
  <c r="X31" i="3"/>
  <c r="S31" i="3"/>
  <c r="S32" i="3"/>
  <c r="S33" i="3"/>
  <c r="S34" i="3"/>
  <c r="S35" i="3"/>
  <c r="R31" i="3"/>
  <c r="R32" i="3"/>
  <c r="R33" i="3"/>
  <c r="R34" i="3"/>
  <c r="R35" i="3"/>
  <c r="Q31" i="3"/>
  <c r="Q32" i="3"/>
  <c r="Q33" i="3"/>
  <c r="Q34" i="3"/>
  <c r="Q35" i="3"/>
  <c r="P31" i="3"/>
  <c r="P32" i="3"/>
  <c r="P33" i="3"/>
  <c r="P34" i="3"/>
  <c r="P35" i="3"/>
  <c r="O31" i="3"/>
  <c r="O32" i="3"/>
  <c r="O33" i="3"/>
  <c r="O34" i="3"/>
  <c r="O35" i="3"/>
  <c r="N31" i="3"/>
  <c r="N32" i="3"/>
  <c r="N33" i="3"/>
  <c r="N34" i="3"/>
  <c r="N35" i="3"/>
  <c r="M31" i="3"/>
  <c r="M32" i="3"/>
  <c r="M33" i="3"/>
  <c r="M34" i="3"/>
  <c r="M35" i="3"/>
  <c r="L31" i="3"/>
  <c r="L32" i="3"/>
  <c r="L33" i="3"/>
  <c r="L34" i="3"/>
  <c r="L35" i="3"/>
  <c r="K31" i="3"/>
  <c r="K32" i="3"/>
  <c r="K33" i="3"/>
  <c r="K34" i="3"/>
  <c r="K35" i="3"/>
  <c r="J31" i="3"/>
  <c r="J32" i="3"/>
  <c r="J33" i="3"/>
  <c r="J34" i="3"/>
  <c r="J35" i="3"/>
  <c r="T30" i="3"/>
  <c r="U30" i="3"/>
  <c r="V30" i="3"/>
  <c r="W30" i="3"/>
  <c r="X30" i="3"/>
  <c r="K30" i="3"/>
  <c r="L30" i="3"/>
  <c r="M30" i="3"/>
  <c r="N30" i="3"/>
  <c r="O30" i="3"/>
  <c r="P30" i="3"/>
  <c r="Q30" i="3"/>
  <c r="R30" i="3"/>
  <c r="S30" i="3"/>
  <c r="J30" i="3"/>
  <c r="K7" i="4"/>
  <c r="I30" i="3" s="1"/>
  <c r="E33" i="46"/>
  <c r="E50" i="46"/>
  <c r="E49" i="46"/>
  <c r="Z28" i="45"/>
  <c r="AB110" i="4"/>
  <c r="Y29" i="45" s="1"/>
  <c r="AB104" i="4"/>
  <c r="AB100" i="4"/>
  <c r="Y29" i="20" s="1"/>
  <c r="AB101" i="4"/>
  <c r="Y30" i="20" s="1"/>
  <c r="AB102" i="4"/>
  <c r="Y31" i="20" s="1"/>
  <c r="AB103" i="4"/>
  <c r="Y32" i="20" s="1"/>
  <c r="AB99" i="4"/>
  <c r="Y28" i="20" s="1"/>
  <c r="AB97" i="4"/>
  <c r="Y29" i="19" s="1"/>
  <c r="AB98" i="4"/>
  <c r="Y30" i="19" s="1"/>
  <c r="AB96" i="4"/>
  <c r="Y28" i="19" s="1"/>
  <c r="AB95" i="4"/>
  <c r="Y29" i="26" s="1"/>
  <c r="AB94" i="4"/>
  <c r="Y28" i="26" s="1"/>
  <c r="AB92" i="4"/>
  <c r="Y29" i="25" s="1"/>
  <c r="AB93" i="4"/>
  <c r="Y30" i="25" s="1"/>
  <c r="AB91" i="4"/>
  <c r="Y28" i="25" s="1"/>
  <c r="AB90" i="4"/>
  <c r="Y33" i="24" s="1"/>
  <c r="AB87" i="4"/>
  <c r="Y30" i="24" s="1"/>
  <c r="AB88" i="4"/>
  <c r="Y31" i="24" s="1"/>
  <c r="AB86" i="4"/>
  <c r="Y29" i="24" s="1"/>
  <c r="AB83" i="4"/>
  <c r="Y29" i="22" s="1"/>
  <c r="AB84" i="4"/>
  <c r="Y30" i="22" s="1"/>
  <c r="AB82" i="4"/>
  <c r="Y28" i="22" s="1"/>
  <c r="AB81" i="4"/>
  <c r="Y29" i="31" s="1"/>
  <c r="AB80" i="4"/>
  <c r="Y28" i="31" s="1"/>
  <c r="AB79" i="4"/>
  <c r="Y42" i="20" s="1"/>
  <c r="AB72" i="4"/>
  <c r="Y35" i="20" s="1"/>
  <c r="AB73" i="4"/>
  <c r="Y36" i="20" s="1"/>
  <c r="AB74" i="4"/>
  <c r="Y37" i="20" s="1"/>
  <c r="AB75" i="4"/>
  <c r="Y38" i="20" s="1"/>
  <c r="AB76" i="4"/>
  <c r="Y39" i="20" s="1"/>
  <c r="AB77" i="4"/>
  <c r="Y40" i="20" s="1"/>
  <c r="AB78" i="4"/>
  <c r="Y41" i="20" s="1"/>
  <c r="AB71" i="4"/>
  <c r="Y34" i="20" s="1"/>
  <c r="AB65" i="4"/>
  <c r="Y30" i="30" s="1"/>
  <c r="AB66" i="4"/>
  <c r="Y31" i="30" s="1"/>
  <c r="AB67" i="4"/>
  <c r="Y32" i="30" s="1"/>
  <c r="AB68" i="4"/>
  <c r="Y33" i="30" s="1"/>
  <c r="AB69" i="4"/>
  <c r="Y34" i="30" s="1"/>
  <c r="AB70" i="4"/>
  <c r="Y35" i="30" s="1"/>
  <c r="AB64" i="4"/>
  <c r="Y29" i="30" s="1"/>
  <c r="AB62" i="4"/>
  <c r="Y32" i="29" s="1"/>
  <c r="AB61" i="4"/>
  <c r="Y31" i="29" s="1"/>
  <c r="AB60" i="4"/>
  <c r="Y30" i="29" s="1"/>
  <c r="AB58" i="4"/>
  <c r="Y28" i="29" s="1"/>
  <c r="AB51" i="4"/>
  <c r="AB52" i="4"/>
  <c r="AB53" i="4"/>
  <c r="AB54" i="4"/>
  <c r="AB55" i="4"/>
  <c r="AB56" i="4"/>
  <c r="AB57" i="4"/>
  <c r="AB50" i="4"/>
  <c r="AB47" i="4"/>
  <c r="Y28" i="40" s="1"/>
  <c r="AB40" i="4"/>
  <c r="Y33" i="37" s="1"/>
  <c r="AB43" i="4"/>
  <c r="Y29" i="39" s="1"/>
  <c r="AB44" i="4"/>
  <c r="Y30" i="39" s="1"/>
  <c r="AB45" i="4"/>
  <c r="Y31" i="39" s="1"/>
  <c r="AB46" i="4"/>
  <c r="Y32" i="39" s="1"/>
  <c r="AB42" i="4"/>
  <c r="Y28" i="39" s="1"/>
  <c r="AB38" i="4"/>
  <c r="Y31" i="37" s="1"/>
  <c r="AB35" i="4"/>
  <c r="Y28" i="37" s="1"/>
  <c r="AB33" i="4"/>
  <c r="Y29" i="36" s="1"/>
  <c r="AB34" i="4"/>
  <c r="Y30" i="36" s="1"/>
  <c r="AB32" i="4"/>
  <c r="Y28" i="36" s="1"/>
  <c r="AB30" i="4"/>
  <c r="Y29" i="34" s="1"/>
  <c r="AB29" i="4"/>
  <c r="Y28" i="34" s="1"/>
  <c r="AB26" i="4"/>
  <c r="Y31" i="33" s="1"/>
  <c r="AB27" i="4"/>
  <c r="Y32" i="33" s="1"/>
  <c r="AB28" i="4"/>
  <c r="Y33" i="33" s="1"/>
  <c r="AB25" i="4"/>
  <c r="Y30" i="33" s="1"/>
  <c r="AB19" i="4"/>
  <c r="Y30" i="32" s="1"/>
  <c r="AB20" i="4"/>
  <c r="Y31" i="32" s="1"/>
  <c r="AB21" i="4"/>
  <c r="Y32" i="32" s="1"/>
  <c r="AB18" i="4"/>
  <c r="Y29" i="32" s="1"/>
  <c r="AA18" i="4"/>
  <c r="AB14" i="4"/>
  <c r="Z30" i="17" s="1"/>
  <c r="AB13" i="4"/>
  <c r="Z29" i="17" s="1"/>
  <c r="AB12" i="4"/>
  <c r="Z35" i="3" s="1"/>
  <c r="AB11" i="4"/>
  <c r="Z34" i="3" s="1"/>
  <c r="AB10" i="4"/>
  <c r="Z33" i="3" s="1"/>
  <c r="AB9" i="4"/>
  <c r="Z32" i="3" s="1"/>
  <c r="AB8" i="4"/>
  <c r="Z31" i="3" s="1"/>
  <c r="AB7" i="4"/>
  <c r="Z30" i="3" s="1"/>
  <c r="AA16" i="4"/>
  <c r="AA89" i="4"/>
  <c r="AB16" i="4"/>
  <c r="F49" i="4"/>
  <c r="G28" i="27" s="1"/>
  <c r="AA104" i="4"/>
  <c r="AA49" i="4"/>
  <c r="AC49" i="4"/>
  <c r="Z28" i="27" s="1"/>
  <c r="AA85" i="4"/>
  <c r="AA15" i="4"/>
  <c r="AB15" i="4"/>
  <c r="Y28" i="18" s="1"/>
  <c r="AB17" i="4"/>
  <c r="AB22" i="4"/>
  <c r="AB59" i="4" s="1"/>
  <c r="Y29" i="29" s="1"/>
  <c r="AA22" i="4"/>
  <c r="AA59" i="4"/>
  <c r="AA39" i="4"/>
  <c r="AB31" i="4"/>
  <c r="AA48" i="4"/>
  <c r="AA31" i="4"/>
  <c r="AB24" i="4"/>
  <c r="AB23" i="4"/>
  <c r="Y28" i="33" s="1"/>
  <c r="AA109" i="4"/>
  <c r="AA63" i="4"/>
  <c r="AA17" i="4"/>
  <c r="AA108" i="4"/>
  <c r="AA107" i="4"/>
  <c r="Y28" i="43" s="1"/>
  <c r="AC31" i="4"/>
  <c r="Z28" i="35" s="1"/>
  <c r="AA106" i="4"/>
  <c r="AA37" i="4"/>
  <c r="AA24" i="4"/>
  <c r="AA105" i="4"/>
  <c r="AA36" i="4"/>
  <c r="AA23" i="4"/>
  <c r="AB36" i="4" s="1"/>
  <c r="AA7" i="4"/>
  <c r="BO8" i="2" s="1"/>
  <c r="AA8" i="4"/>
  <c r="AC7" i="4"/>
  <c r="AA30" i="3" s="1"/>
  <c r="AB49" i="4" l="1"/>
  <c r="Y28" i="27" s="1"/>
  <c r="Y33" i="20"/>
  <c r="AB105" i="4"/>
  <c r="Y28" i="42" s="1"/>
  <c r="Y29" i="37"/>
  <c r="AB48" i="4"/>
  <c r="Y28" i="35"/>
  <c r="AB37" i="4"/>
  <c r="Y30" i="37" s="1"/>
  <c r="Y29" i="33"/>
  <c r="AB39" i="4"/>
  <c r="Y32" i="37" s="1"/>
  <c r="Y34" i="33"/>
  <c r="AB109" i="4"/>
  <c r="Y28" i="45" s="1"/>
  <c r="Y28" i="32"/>
  <c r="AB89" i="4"/>
  <c r="Y32" i="24" s="1"/>
  <c r="Y29" i="18"/>
  <c r="AB63" i="4"/>
  <c r="Y28" i="30" s="1"/>
  <c r="AB85" i="4"/>
  <c r="Y28" i="24" s="1"/>
  <c r="AB106" i="4"/>
  <c r="Y29" i="42" s="1"/>
  <c r="BL8" i="2"/>
  <c r="AB107" i="4" l="1"/>
  <c r="Y28" i="41"/>
  <c r="BO107" i="2"/>
  <c r="BO86" i="2"/>
  <c r="F7" i="4"/>
  <c r="G30" i="3" s="1"/>
  <c r="BN17" i="2"/>
  <c r="BN90" i="2" s="1"/>
  <c r="BM17" i="2"/>
  <c r="BM50" i="2"/>
  <c r="BM105" i="2" s="1"/>
  <c r="BN50" i="2"/>
  <c r="BN105" i="2" s="1"/>
  <c r="BN32" i="2"/>
  <c r="BN108" i="2" s="1"/>
  <c r="BM32" i="2"/>
  <c r="BM109" i="2" s="1"/>
  <c r="BN25" i="2"/>
  <c r="BN38" i="2" s="1"/>
  <c r="BM25" i="2"/>
  <c r="BM107" i="2" s="1"/>
  <c r="BN24" i="2"/>
  <c r="BN106" i="2" s="1"/>
  <c r="BM24" i="2"/>
  <c r="BM106" i="2" s="1"/>
  <c r="BM16" i="2"/>
  <c r="BM86" i="2" s="1"/>
  <c r="BN16" i="2"/>
  <c r="BN86" i="2" s="1"/>
  <c r="BM18" i="2"/>
  <c r="BM64" i="2" s="1"/>
  <c r="BM110" i="2" s="1"/>
  <c r="BN18" i="2"/>
  <c r="BN64" i="2" s="1"/>
  <c r="BN110" i="2" s="1"/>
  <c r="BM8" i="2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J7" i="4"/>
  <c r="F32" i="46"/>
  <c r="H59" i="46"/>
  <c r="H58" i="46"/>
  <c r="H57" i="46"/>
  <c r="H56" i="46"/>
  <c r="H55" i="46"/>
  <c r="H54" i="46"/>
  <c r="H53" i="46"/>
  <c r="H52" i="46"/>
  <c r="H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H36" i="46"/>
  <c r="H35" i="46"/>
  <c r="H37" i="46"/>
  <c r="H34" i="46"/>
  <c r="H32" i="46"/>
  <c r="H33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3" i="46"/>
  <c r="F34" i="46"/>
  <c r="F35" i="46"/>
  <c r="E59" i="46"/>
  <c r="E58" i="46"/>
  <c r="E57" i="46"/>
  <c r="E56" i="46"/>
  <c r="E55" i="46"/>
  <c r="E54" i="46"/>
  <c r="E53" i="46"/>
  <c r="E52" i="46"/>
  <c r="E51" i="46"/>
  <c r="E48" i="46"/>
  <c r="E47" i="46"/>
  <c r="E46" i="46"/>
  <c r="E45" i="46"/>
  <c r="E44" i="46"/>
  <c r="S44" i="46" s="1"/>
  <c r="E43" i="46"/>
  <c r="E42" i="46"/>
  <c r="E41" i="46"/>
  <c r="E40" i="46"/>
  <c r="E39" i="46"/>
  <c r="E38" i="46"/>
  <c r="T38" i="46" s="1"/>
  <c r="E35" i="46"/>
  <c r="E34" i="46"/>
  <c r="E32" i="46"/>
  <c r="E37" i="46"/>
  <c r="E36" i="46"/>
  <c r="BS10" i="2"/>
  <c r="BS8" i="2"/>
  <c r="BV8" i="2"/>
  <c r="BQ48" i="2"/>
  <c r="BP48" i="2"/>
  <c r="BQ52" i="2"/>
  <c r="BQ51" i="2"/>
  <c r="BP51" i="2"/>
  <c r="BQ37" i="2"/>
  <c r="BQ36" i="2"/>
  <c r="BP37" i="2"/>
  <c r="BP36" i="2"/>
  <c r="BQ44" i="2"/>
  <c r="BQ43" i="2"/>
  <c r="BP44" i="2"/>
  <c r="BP43" i="2"/>
  <c r="BQ65" i="2"/>
  <c r="BQ64" i="2"/>
  <c r="BP65" i="2"/>
  <c r="BP64" i="2"/>
  <c r="BQ59" i="2"/>
  <c r="BP60" i="2"/>
  <c r="BP33" i="2"/>
  <c r="BQ111" i="2"/>
  <c r="BQ110" i="2"/>
  <c r="BP111" i="2"/>
  <c r="BP110" i="2"/>
  <c r="AA78" i="4"/>
  <c r="AC72" i="4"/>
  <c r="Z35" i="20" s="1"/>
  <c r="AC71" i="4"/>
  <c r="Z34" i="20" s="1"/>
  <c r="BP73" i="2"/>
  <c r="BP72" i="2"/>
  <c r="BQ42" i="2"/>
  <c r="BP42" i="2"/>
  <c r="BP107" i="2"/>
  <c r="BP106" i="2"/>
  <c r="BQ109" i="2"/>
  <c r="BP109" i="2"/>
  <c r="BQ49" i="2"/>
  <c r="BP49" i="2"/>
  <c r="BQ32" i="2"/>
  <c r="BP32" i="2"/>
  <c r="BP108" i="2"/>
  <c r="BQ31" i="2"/>
  <c r="BQ30" i="2"/>
  <c r="BN31" i="2"/>
  <c r="BN30" i="2"/>
  <c r="BQ24" i="2"/>
  <c r="BQ23" i="2"/>
  <c r="BP24" i="2"/>
  <c r="BP23" i="2"/>
  <c r="AB108" i="4" l="1"/>
  <c r="Y28" i="44" s="1"/>
  <c r="S58" i="46"/>
  <c r="Y30" i="3"/>
  <c r="AZ66" i="4"/>
  <c r="BM90" i="2"/>
  <c r="BO17" i="2"/>
  <c r="I42" i="46"/>
  <c r="J32" i="46"/>
  <c r="K40" i="46"/>
  <c r="I46" i="46"/>
  <c r="R54" i="46"/>
  <c r="Q32" i="46"/>
  <c r="X56" i="46"/>
  <c r="T56" i="46"/>
  <c r="P56" i="46"/>
  <c r="L56" i="46"/>
  <c r="W56" i="46"/>
  <c r="U56" i="46"/>
  <c r="S56" i="46"/>
  <c r="Q56" i="46"/>
  <c r="O56" i="46"/>
  <c r="M56" i="46"/>
  <c r="K56" i="46"/>
  <c r="W54" i="46"/>
  <c r="U54" i="46"/>
  <c r="S54" i="46"/>
  <c r="Q54" i="46"/>
  <c r="O54" i="46"/>
  <c r="M54" i="46"/>
  <c r="K54" i="46"/>
  <c r="G56" i="46"/>
  <c r="I50" i="46"/>
  <c r="AZ104" i="4"/>
  <c r="AZ94" i="4"/>
  <c r="AZ92" i="4"/>
  <c r="AZ90" i="4"/>
  <c r="AZ88" i="4"/>
  <c r="AZ86" i="4"/>
  <c r="AZ84" i="4"/>
  <c r="AZ82" i="4"/>
  <c r="AZ80" i="4"/>
  <c r="AZ78" i="4"/>
  <c r="AZ76" i="4"/>
  <c r="AZ74" i="4"/>
  <c r="AZ72" i="4"/>
  <c r="AZ70" i="4"/>
  <c r="AZ68" i="4"/>
  <c r="AZ64" i="4"/>
  <c r="AZ62" i="4"/>
  <c r="AZ60" i="4"/>
  <c r="AZ58" i="4"/>
  <c r="AZ56" i="4"/>
  <c r="AZ54" i="4"/>
  <c r="AZ52" i="4"/>
  <c r="AZ50" i="4"/>
  <c r="AZ48" i="4"/>
  <c r="Y44" i="46" s="1"/>
  <c r="AZ46" i="4"/>
  <c r="AZ44" i="4"/>
  <c r="AZ42" i="4"/>
  <c r="AZ40" i="4"/>
  <c r="AZ38" i="4"/>
  <c r="AZ36" i="4"/>
  <c r="AZ34" i="4"/>
  <c r="AZ32" i="4"/>
  <c r="AZ30" i="4"/>
  <c r="AZ28" i="4"/>
  <c r="AZ26" i="4"/>
  <c r="AZ24" i="4"/>
  <c r="AZ22" i="4"/>
  <c r="AZ20" i="4"/>
  <c r="AZ18" i="4"/>
  <c r="AZ16" i="4"/>
  <c r="AZ14" i="4"/>
  <c r="AZ12" i="4"/>
  <c r="AZ10" i="4"/>
  <c r="AZ8" i="4"/>
  <c r="AZ110" i="4"/>
  <c r="J58" i="46"/>
  <c r="AZ108" i="4"/>
  <c r="Y58" i="46" s="1"/>
  <c r="J56" i="46"/>
  <c r="AZ106" i="4"/>
  <c r="AZ102" i="4"/>
  <c r="AZ100" i="4"/>
  <c r="AZ98" i="4"/>
  <c r="AZ96" i="4"/>
  <c r="V48" i="46"/>
  <c r="V56" i="46"/>
  <c r="I34" i="46"/>
  <c r="I40" i="46"/>
  <c r="I44" i="46"/>
  <c r="I48" i="46"/>
  <c r="I52" i="46"/>
  <c r="AZ7" i="4"/>
  <c r="AZ109" i="4"/>
  <c r="AZ107" i="4"/>
  <c r="Y57" i="46" s="1"/>
  <c r="AZ105" i="4"/>
  <c r="AZ103" i="4"/>
  <c r="AZ101" i="4"/>
  <c r="AZ99" i="4"/>
  <c r="AZ97" i="4"/>
  <c r="AZ95" i="4"/>
  <c r="AZ93" i="4"/>
  <c r="AZ91" i="4"/>
  <c r="AZ89" i="4"/>
  <c r="AZ85" i="4"/>
  <c r="AZ83" i="4"/>
  <c r="AZ81" i="4"/>
  <c r="AZ79" i="4"/>
  <c r="AZ77" i="4"/>
  <c r="AZ75" i="4"/>
  <c r="AZ73" i="4"/>
  <c r="AZ71" i="4"/>
  <c r="AZ69" i="4"/>
  <c r="AZ67" i="4"/>
  <c r="AZ65" i="4"/>
  <c r="AZ63" i="4"/>
  <c r="AZ61" i="4"/>
  <c r="AZ59" i="4"/>
  <c r="AZ57" i="4"/>
  <c r="AZ53" i="4"/>
  <c r="AZ51" i="4"/>
  <c r="AZ49" i="4"/>
  <c r="Y45" i="46" s="1"/>
  <c r="AZ47" i="4"/>
  <c r="Y43" i="46" s="1"/>
  <c r="AZ45" i="4"/>
  <c r="AZ43" i="4"/>
  <c r="AZ41" i="4"/>
  <c r="Y41" i="46" s="1"/>
  <c r="AZ39" i="4"/>
  <c r="AZ37" i="4"/>
  <c r="AZ35" i="4"/>
  <c r="AZ33" i="4"/>
  <c r="AZ31" i="4"/>
  <c r="Y38" i="46" s="1"/>
  <c r="AZ29" i="4"/>
  <c r="AZ27" i="4"/>
  <c r="AZ25" i="4"/>
  <c r="AZ23" i="4"/>
  <c r="AZ21" i="4"/>
  <c r="AZ19" i="4"/>
  <c r="AZ17" i="4"/>
  <c r="AZ15" i="4"/>
  <c r="AZ13" i="4"/>
  <c r="AZ9" i="4"/>
  <c r="AZ87" i="4"/>
  <c r="P52" i="46"/>
  <c r="AZ55" i="4"/>
  <c r="P46" i="46"/>
  <c r="AZ11" i="4"/>
  <c r="P32" i="46"/>
  <c r="BO25" i="2"/>
  <c r="BO38" i="2" s="1"/>
  <c r="BO24" i="2"/>
  <c r="BS14" i="2"/>
  <c r="BO16" i="2"/>
  <c r="U34" i="46"/>
  <c r="G34" i="46"/>
  <c r="G52" i="46"/>
  <c r="O58" i="46"/>
  <c r="W58" i="46"/>
  <c r="G48" i="46"/>
  <c r="I32" i="46"/>
  <c r="I36" i="46"/>
  <c r="I38" i="46"/>
  <c r="J34" i="46"/>
  <c r="K58" i="46"/>
  <c r="N52" i="46"/>
  <c r="K44" i="46"/>
  <c r="L38" i="46"/>
  <c r="X54" i="46"/>
  <c r="T54" i="46"/>
  <c r="P54" i="46"/>
  <c r="L54" i="46"/>
  <c r="J54" i="46"/>
  <c r="X52" i="46"/>
  <c r="T52" i="46"/>
  <c r="L52" i="46"/>
  <c r="W50" i="46"/>
  <c r="U50" i="46"/>
  <c r="S50" i="46"/>
  <c r="Q50" i="46"/>
  <c r="O50" i="46"/>
  <c r="M50" i="46"/>
  <c r="K50" i="46"/>
  <c r="X50" i="46"/>
  <c r="T50" i="46"/>
  <c r="P50" i="46"/>
  <c r="L50" i="46"/>
  <c r="J50" i="46"/>
  <c r="X48" i="46"/>
  <c r="T48" i="46"/>
  <c r="P48" i="46"/>
  <c r="L48" i="46"/>
  <c r="Q46" i="46"/>
  <c r="X44" i="46"/>
  <c r="V44" i="46"/>
  <c r="T44" i="46"/>
  <c r="R44" i="46"/>
  <c r="P44" i="46"/>
  <c r="N44" i="46"/>
  <c r="L44" i="46"/>
  <c r="J44" i="46"/>
  <c r="U42" i="46"/>
  <c r="M42" i="46"/>
  <c r="J42" i="46"/>
  <c r="J40" i="46"/>
  <c r="W40" i="46"/>
  <c r="O40" i="46"/>
  <c r="W38" i="46"/>
  <c r="U38" i="46"/>
  <c r="S38" i="46"/>
  <c r="Q38" i="46"/>
  <c r="O38" i="46"/>
  <c r="M38" i="46"/>
  <c r="K38" i="46"/>
  <c r="J36" i="46"/>
  <c r="U36" i="46"/>
  <c r="M36" i="46"/>
  <c r="X34" i="46"/>
  <c r="V34" i="46"/>
  <c r="T34" i="46"/>
  <c r="R34" i="46"/>
  <c r="P34" i="46"/>
  <c r="N34" i="46"/>
  <c r="L34" i="46"/>
  <c r="W34" i="46"/>
  <c r="S34" i="46"/>
  <c r="O34" i="46"/>
  <c r="K34" i="46"/>
  <c r="W32" i="46"/>
  <c r="S32" i="46"/>
  <c r="O32" i="46"/>
  <c r="L32" i="46"/>
  <c r="G39" i="46"/>
  <c r="G43" i="46"/>
  <c r="G47" i="46"/>
  <c r="G36" i="46"/>
  <c r="G50" i="46"/>
  <c r="G54" i="46"/>
  <c r="G58" i="46"/>
  <c r="I54" i="46"/>
  <c r="I56" i="46"/>
  <c r="I58" i="46"/>
  <c r="I37" i="46"/>
  <c r="I39" i="46"/>
  <c r="I41" i="46"/>
  <c r="I43" i="46"/>
  <c r="I45" i="46"/>
  <c r="I47" i="46"/>
  <c r="I49" i="46"/>
  <c r="I51" i="46"/>
  <c r="I53" i="46"/>
  <c r="I55" i="46"/>
  <c r="I57" i="46"/>
  <c r="I59" i="46"/>
  <c r="S37" i="46"/>
  <c r="G37" i="46"/>
  <c r="K37" i="46"/>
  <c r="O33" i="46"/>
  <c r="W33" i="46"/>
  <c r="K33" i="46"/>
  <c r="S33" i="46"/>
  <c r="K35" i="46"/>
  <c r="S35" i="46"/>
  <c r="W35" i="46"/>
  <c r="G35" i="46"/>
  <c r="O35" i="46"/>
  <c r="Q39" i="46"/>
  <c r="N41" i="46"/>
  <c r="R41" i="46"/>
  <c r="V41" i="46"/>
  <c r="L41" i="46"/>
  <c r="P41" i="46"/>
  <c r="X41" i="46"/>
  <c r="T41" i="46"/>
  <c r="J41" i="46"/>
  <c r="L43" i="46"/>
  <c r="N43" i="46"/>
  <c r="P43" i="46"/>
  <c r="R43" i="46"/>
  <c r="T43" i="46"/>
  <c r="V43" i="46"/>
  <c r="X43" i="46"/>
  <c r="O43" i="46"/>
  <c r="W43" i="46"/>
  <c r="M43" i="46"/>
  <c r="Q43" i="46"/>
  <c r="U43" i="46"/>
  <c r="J43" i="46"/>
  <c r="K43" i="46"/>
  <c r="S43" i="46"/>
  <c r="L45" i="46"/>
  <c r="P45" i="46"/>
  <c r="T45" i="46"/>
  <c r="X45" i="46"/>
  <c r="R45" i="46"/>
  <c r="N45" i="46"/>
  <c r="V45" i="46"/>
  <c r="J45" i="46"/>
  <c r="W47" i="46"/>
  <c r="O47" i="46"/>
  <c r="J47" i="46"/>
  <c r="G49" i="46"/>
  <c r="P51" i="46"/>
  <c r="X51" i="46"/>
  <c r="L51" i="46"/>
  <c r="J51" i="46"/>
  <c r="G51" i="46"/>
  <c r="T51" i="46"/>
  <c r="L53" i="46"/>
  <c r="T53" i="46"/>
  <c r="X53" i="46"/>
  <c r="P53" i="46"/>
  <c r="G53" i="46"/>
  <c r="P55" i="46"/>
  <c r="X55" i="46"/>
  <c r="L55" i="46"/>
  <c r="J55" i="46"/>
  <c r="T55" i="46"/>
  <c r="G55" i="46"/>
  <c r="L57" i="46"/>
  <c r="P57" i="46"/>
  <c r="T57" i="46"/>
  <c r="X57" i="46"/>
  <c r="V57" i="46"/>
  <c r="R57" i="46"/>
  <c r="J57" i="46"/>
  <c r="G57" i="46"/>
  <c r="N57" i="46"/>
  <c r="R59" i="46"/>
  <c r="V59" i="46"/>
  <c r="G59" i="46"/>
  <c r="N59" i="46"/>
  <c r="J59" i="46"/>
  <c r="G33" i="46"/>
  <c r="G45" i="46"/>
  <c r="G41" i="46"/>
  <c r="I33" i="46"/>
  <c r="I35" i="46"/>
  <c r="T59" i="46"/>
  <c r="L59" i="46"/>
  <c r="U59" i="46"/>
  <c r="Q59" i="46"/>
  <c r="M59" i="46"/>
  <c r="U57" i="46"/>
  <c r="Q57" i="46"/>
  <c r="M57" i="46"/>
  <c r="W55" i="46"/>
  <c r="S55" i="46"/>
  <c r="O55" i="46"/>
  <c r="K55" i="46"/>
  <c r="R55" i="46"/>
  <c r="V53" i="46"/>
  <c r="N53" i="46"/>
  <c r="W53" i="46"/>
  <c r="U51" i="46"/>
  <c r="Q51" i="46"/>
  <c r="M51" i="46"/>
  <c r="V51" i="46"/>
  <c r="N51" i="46"/>
  <c r="S47" i="46"/>
  <c r="K47" i="46"/>
  <c r="W45" i="46"/>
  <c r="U45" i="46"/>
  <c r="S45" i="46"/>
  <c r="Q45" i="46"/>
  <c r="O45" i="46"/>
  <c r="M45" i="46"/>
  <c r="K45" i="46"/>
  <c r="W41" i="46"/>
  <c r="U41" i="46"/>
  <c r="S41" i="46"/>
  <c r="Q41" i="46"/>
  <c r="O41" i="46"/>
  <c r="M41" i="46"/>
  <c r="K41" i="46"/>
  <c r="W39" i="46"/>
  <c r="U39" i="46"/>
  <c r="S39" i="46"/>
  <c r="O39" i="46"/>
  <c r="M39" i="46"/>
  <c r="K39" i="46"/>
  <c r="X37" i="46"/>
  <c r="V37" i="46"/>
  <c r="T37" i="46"/>
  <c r="R37" i="46"/>
  <c r="P37" i="46"/>
  <c r="N37" i="46"/>
  <c r="L37" i="46"/>
  <c r="J37" i="46"/>
  <c r="W37" i="46"/>
  <c r="U37" i="46"/>
  <c r="Q37" i="46"/>
  <c r="O37" i="46"/>
  <c r="M37" i="46"/>
  <c r="J35" i="46"/>
  <c r="U35" i="46"/>
  <c r="Q35" i="46"/>
  <c r="M35" i="46"/>
  <c r="X33" i="46"/>
  <c r="V33" i="46"/>
  <c r="T33" i="46"/>
  <c r="R33" i="46"/>
  <c r="P33" i="46"/>
  <c r="N33" i="46"/>
  <c r="L33" i="46"/>
  <c r="J33" i="46"/>
  <c r="U33" i="46"/>
  <c r="Q33" i="46"/>
  <c r="M33" i="46"/>
  <c r="Q36" i="46"/>
  <c r="U32" i="46"/>
  <c r="Q34" i="46"/>
  <c r="N38" i="46"/>
  <c r="R38" i="46"/>
  <c r="V38" i="46"/>
  <c r="S40" i="46"/>
  <c r="Q42" i="46"/>
  <c r="M44" i="46"/>
  <c r="Q44" i="46"/>
  <c r="U44" i="46"/>
  <c r="U46" i="46"/>
  <c r="R48" i="46"/>
  <c r="N50" i="46"/>
  <c r="V50" i="46"/>
  <c r="R52" i="46"/>
  <c r="N54" i="46"/>
  <c r="V54" i="46"/>
  <c r="R56" i="46"/>
  <c r="L58" i="46"/>
  <c r="N58" i="46"/>
  <c r="P58" i="46"/>
  <c r="R58" i="46"/>
  <c r="T58" i="46"/>
  <c r="V58" i="46"/>
  <c r="X58" i="46"/>
  <c r="G38" i="46"/>
  <c r="G46" i="46"/>
  <c r="G44" i="46"/>
  <c r="G42" i="46"/>
  <c r="G40" i="46"/>
  <c r="G32" i="46"/>
  <c r="J38" i="46"/>
  <c r="U58" i="46"/>
  <c r="Q58" i="46"/>
  <c r="M58" i="46"/>
  <c r="N56" i="46"/>
  <c r="V52" i="46"/>
  <c r="R50" i="46"/>
  <c r="N48" i="46"/>
  <c r="M46" i="46"/>
  <c r="W44" i="46"/>
  <c r="O44" i="46"/>
  <c r="X38" i="46"/>
  <c r="P38" i="46"/>
  <c r="M34" i="46"/>
  <c r="X59" i="46"/>
  <c r="P59" i="46"/>
  <c r="W59" i="46"/>
  <c r="S59" i="46"/>
  <c r="O59" i="46"/>
  <c r="K59" i="46"/>
  <c r="W57" i="46"/>
  <c r="S57" i="46"/>
  <c r="O57" i="46"/>
  <c r="K57" i="46"/>
  <c r="U55" i="46"/>
  <c r="Q55" i="46"/>
  <c r="M55" i="46"/>
  <c r="V55" i="46"/>
  <c r="N55" i="46"/>
  <c r="R53" i="46"/>
  <c r="J53" i="46"/>
  <c r="W51" i="46"/>
  <c r="S51" i="46"/>
  <c r="O51" i="46"/>
  <c r="K51" i="46"/>
  <c r="R51" i="46"/>
  <c r="BN109" i="2"/>
  <c r="BN49" i="2"/>
  <c r="BM38" i="2"/>
  <c r="BM108" i="2"/>
  <c r="BM49" i="2"/>
  <c r="BN107" i="2"/>
  <c r="BM37" i="2"/>
  <c r="BN37" i="2"/>
  <c r="S53" i="46"/>
  <c r="O53" i="46"/>
  <c r="M53" i="46"/>
  <c r="J52" i="46"/>
  <c r="U52" i="46"/>
  <c r="Q52" i="46"/>
  <c r="M52" i="46"/>
  <c r="K52" i="46"/>
  <c r="W48" i="46"/>
  <c r="S48" i="46"/>
  <c r="O48" i="46"/>
  <c r="K48" i="46"/>
  <c r="U47" i="46"/>
  <c r="M47" i="46"/>
  <c r="V47" i="46"/>
  <c r="P47" i="46"/>
  <c r="N47" i="46"/>
  <c r="W46" i="46"/>
  <c r="O46" i="46"/>
  <c r="X46" i="46"/>
  <c r="T46" i="46"/>
  <c r="W42" i="46"/>
  <c r="S42" i="46"/>
  <c r="O42" i="46"/>
  <c r="K42" i="46"/>
  <c r="X42" i="46"/>
  <c r="V42" i="46"/>
  <c r="T42" i="46"/>
  <c r="R42" i="46"/>
  <c r="P42" i="46"/>
  <c r="N42" i="46"/>
  <c r="L42" i="46"/>
  <c r="X40" i="46"/>
  <c r="V40" i="46"/>
  <c r="T40" i="46"/>
  <c r="R40" i="46"/>
  <c r="P40" i="46"/>
  <c r="N40" i="46"/>
  <c r="L40" i="46"/>
  <c r="U40" i="46"/>
  <c r="Q40" i="46"/>
  <c r="M40" i="46"/>
  <c r="X39" i="46"/>
  <c r="V39" i="46"/>
  <c r="T39" i="46"/>
  <c r="R39" i="46"/>
  <c r="P39" i="46"/>
  <c r="N39" i="46"/>
  <c r="L39" i="46"/>
  <c r="J39" i="46"/>
  <c r="W36" i="46"/>
  <c r="S36" i="46"/>
  <c r="O36" i="46"/>
  <c r="K36" i="46"/>
  <c r="U53" i="46"/>
  <c r="Q53" i="46"/>
  <c r="K53" i="46"/>
  <c r="W52" i="46"/>
  <c r="S52" i="46"/>
  <c r="O52" i="46"/>
  <c r="J48" i="46"/>
  <c r="U48" i="46"/>
  <c r="Q48" i="46"/>
  <c r="M48" i="46"/>
  <c r="Q47" i="46"/>
  <c r="X47" i="46"/>
  <c r="T47" i="46"/>
  <c r="R47" i="46"/>
  <c r="L47" i="46"/>
  <c r="S46" i="46"/>
  <c r="K46" i="46"/>
  <c r="V46" i="46"/>
  <c r="R46" i="46"/>
  <c r="N46" i="46"/>
  <c r="L46" i="46"/>
  <c r="J46" i="46"/>
  <c r="X36" i="46"/>
  <c r="V36" i="46"/>
  <c r="T36" i="46"/>
  <c r="R36" i="46"/>
  <c r="P36" i="46"/>
  <c r="N36" i="46"/>
  <c r="L36" i="46"/>
  <c r="X35" i="46"/>
  <c r="V35" i="46"/>
  <c r="T35" i="46"/>
  <c r="R35" i="46"/>
  <c r="P35" i="46"/>
  <c r="N35" i="46"/>
  <c r="L35" i="46"/>
  <c r="M32" i="46"/>
  <c r="K32" i="46"/>
  <c r="X32" i="46"/>
  <c r="V32" i="46"/>
  <c r="T32" i="46"/>
  <c r="R32" i="46"/>
  <c r="N32" i="46"/>
  <c r="BQ18" i="2"/>
  <c r="BP18" i="2"/>
  <c r="BQ16" i="2"/>
  <c r="BU9" i="2"/>
  <c r="BU11" i="2"/>
  <c r="BU12" i="2"/>
  <c r="BU13" i="2"/>
  <c r="BU17" i="2"/>
  <c r="BU18" i="2"/>
  <c r="BU19" i="2"/>
  <c r="BU20" i="2"/>
  <c r="BU21" i="2"/>
  <c r="BU22" i="2"/>
  <c r="BU23" i="2"/>
  <c r="BU24" i="2"/>
  <c r="BU25" i="2"/>
  <c r="BU26" i="2"/>
  <c r="BU27" i="2"/>
  <c r="BR9" i="2"/>
  <c r="BR10" i="2"/>
  <c r="BR11" i="2"/>
  <c r="BR12" i="2"/>
  <c r="BR13" i="2"/>
  <c r="BR15" i="2"/>
  <c r="BR19" i="2"/>
  <c r="BR20" i="2"/>
  <c r="BR21" i="2"/>
  <c r="BR22" i="2"/>
  <c r="BR25" i="2"/>
  <c r="BR26" i="2"/>
  <c r="BR27" i="2"/>
  <c r="BR28" i="2"/>
  <c r="BR29" i="2"/>
  <c r="BR34" i="2"/>
  <c r="BR35" i="2"/>
  <c r="BR38" i="2"/>
  <c r="BR39" i="2"/>
  <c r="BR40" i="2"/>
  <c r="BR41" i="2"/>
  <c r="BR45" i="2"/>
  <c r="BR46" i="2"/>
  <c r="BR47" i="2"/>
  <c r="BR52" i="2"/>
  <c r="BR53" i="2"/>
  <c r="BR54" i="2"/>
  <c r="BR55" i="2"/>
  <c r="BR56" i="2"/>
  <c r="BR57" i="2"/>
  <c r="BR58" i="2"/>
  <c r="BR61" i="2"/>
  <c r="BR62" i="2"/>
  <c r="BR63" i="2"/>
  <c r="BR66" i="2"/>
  <c r="BR67" i="2"/>
  <c r="BR68" i="2"/>
  <c r="BR69" i="2"/>
  <c r="BR70" i="2"/>
  <c r="BR71" i="2"/>
  <c r="BR74" i="2"/>
  <c r="BR75" i="2"/>
  <c r="BR76" i="2"/>
  <c r="BR77" i="2"/>
  <c r="BR78" i="2"/>
  <c r="BR79" i="2"/>
  <c r="BR80" i="2"/>
  <c r="BR87" i="2"/>
  <c r="BR88" i="2"/>
  <c r="BR89" i="2"/>
  <c r="BR90" i="2"/>
  <c r="BR91" i="2"/>
  <c r="BR92" i="2"/>
  <c r="BR102" i="2"/>
  <c r="BR103" i="2"/>
  <c r="BR104" i="2"/>
  <c r="BR105" i="2"/>
  <c r="BO49" i="2"/>
  <c r="BO60" i="2"/>
  <c r="BO64" i="2"/>
  <c r="BO110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8" i="2"/>
  <c r="BL59" i="2"/>
  <c r="BL60" i="2"/>
  <c r="BL61" i="2"/>
  <c r="BL62" i="2"/>
  <c r="BL63" i="2"/>
  <c r="BL64" i="2"/>
  <c r="BL65" i="2"/>
  <c r="BL66" i="2"/>
  <c r="BL67" i="2"/>
  <c r="BL68" i="2"/>
  <c r="BL69" i="2"/>
  <c r="BL70" i="2"/>
  <c r="BL71" i="2"/>
  <c r="BL72" i="2"/>
  <c r="BL73" i="2"/>
  <c r="BL74" i="2"/>
  <c r="BL75" i="2"/>
  <c r="BL76" i="2"/>
  <c r="BL77" i="2"/>
  <c r="BL78" i="2"/>
  <c r="BL79" i="2"/>
  <c r="BL80" i="2"/>
  <c r="BL81" i="2"/>
  <c r="BL82" i="2"/>
  <c r="BL83" i="2"/>
  <c r="BL84" i="2"/>
  <c r="BL85" i="2"/>
  <c r="BL86" i="2"/>
  <c r="BL87" i="2"/>
  <c r="BL88" i="2"/>
  <c r="BL89" i="2"/>
  <c r="BL90" i="2"/>
  <c r="BL91" i="2"/>
  <c r="BL92" i="2"/>
  <c r="BL93" i="2"/>
  <c r="BL94" i="2"/>
  <c r="BL95" i="2"/>
  <c r="BL96" i="2"/>
  <c r="BL97" i="2"/>
  <c r="BL98" i="2"/>
  <c r="BL99" i="2"/>
  <c r="BL100" i="2"/>
  <c r="BL101" i="2"/>
  <c r="BL102" i="2"/>
  <c r="BL103" i="2"/>
  <c r="BL104" i="2"/>
  <c r="BL105" i="2"/>
  <c r="BL106" i="2"/>
  <c r="BL107" i="2"/>
  <c r="BL108" i="2"/>
  <c r="BL109" i="2"/>
  <c r="BL110" i="2"/>
  <c r="BL111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3" i="2"/>
  <c r="BI84" i="2"/>
  <c r="BI85" i="2"/>
  <c r="BI86" i="2"/>
  <c r="BI87" i="2"/>
  <c r="BI88" i="2"/>
  <c r="BI89" i="2"/>
  <c r="BI90" i="2"/>
  <c r="BI91" i="2"/>
  <c r="BI92" i="2"/>
  <c r="BI93" i="2"/>
  <c r="BI94" i="2"/>
  <c r="BI95" i="2"/>
  <c r="BI96" i="2"/>
  <c r="BI97" i="2"/>
  <c r="BI98" i="2"/>
  <c r="BI99" i="2"/>
  <c r="BI100" i="2"/>
  <c r="BI101" i="2"/>
  <c r="BI102" i="2"/>
  <c r="BI103" i="2"/>
  <c r="BI104" i="2"/>
  <c r="BI105" i="2"/>
  <c r="BI106" i="2"/>
  <c r="BI107" i="2"/>
  <c r="BI108" i="2"/>
  <c r="BI109" i="2"/>
  <c r="BI110" i="2"/>
  <c r="BI111" i="2"/>
  <c r="BI8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F106" i="2"/>
  <c r="BF107" i="2"/>
  <c r="BF108" i="2"/>
  <c r="BF109" i="2"/>
  <c r="BF110" i="2"/>
  <c r="BF111" i="2"/>
  <c r="BF9" i="2"/>
  <c r="BF10" i="2"/>
  <c r="BF11" i="2"/>
  <c r="BF12" i="2"/>
  <c r="BF13" i="2"/>
  <c r="BF14" i="2"/>
  <c r="BF15" i="2"/>
  <c r="BF16" i="2"/>
  <c r="BF17" i="2"/>
  <c r="BF18" i="2"/>
  <c r="BF19" i="2"/>
  <c r="BF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C110" i="2"/>
  <c r="BC111" i="2"/>
  <c r="BC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8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9" i="2"/>
  <c r="V10" i="2"/>
  <c r="V8" i="2"/>
  <c r="BQ8" i="2"/>
  <c r="BQ14" i="2"/>
  <c r="BP14" i="2"/>
  <c r="Y49" i="46" l="1"/>
  <c r="Y32" i="46"/>
  <c r="Y34" i="46"/>
  <c r="Y46" i="46"/>
  <c r="Y52" i="46"/>
  <c r="Y33" i="46"/>
  <c r="Y35" i="46"/>
  <c r="Y37" i="46"/>
  <c r="Y48" i="46"/>
  <c r="Y53" i="46"/>
  <c r="Y56" i="46"/>
  <c r="Y59" i="46"/>
  <c r="Y40" i="46"/>
  <c r="Y36" i="46"/>
  <c r="Y42" i="46"/>
  <c r="Y47" i="46"/>
  <c r="Y51" i="46"/>
  <c r="Y54" i="46"/>
  <c r="Y55" i="46"/>
  <c r="Y39" i="46"/>
  <c r="Y50" i="46"/>
  <c r="BO37" i="2"/>
  <c r="BO106" i="2"/>
  <c r="BQ33" i="2"/>
  <c r="AD7" i="4"/>
  <c r="AD9" i="4"/>
  <c r="AD13" i="4"/>
  <c r="AC17" i="4"/>
  <c r="AE7" i="4"/>
  <c r="AC30" i="3" s="1"/>
  <c r="AC13" i="4"/>
  <c r="BR8" i="2"/>
  <c r="BR50" i="2"/>
  <c r="BR18" i="2" l="1"/>
  <c r="Z28" i="32"/>
  <c r="BU14" i="2"/>
  <c r="AB29" i="17"/>
  <c r="BR14" i="2"/>
  <c r="AA29" i="17"/>
  <c r="BU10" i="2"/>
  <c r="AB32" i="3"/>
  <c r="BU8" i="2"/>
  <c r="AB30" i="3"/>
  <c r="BP9" i="2"/>
  <c r="BP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93" i="2"/>
  <c r="BX94" i="2"/>
  <c r="BX95" i="2"/>
  <c r="BX96" i="2"/>
  <c r="BX97" i="2"/>
  <c r="BX98" i="2"/>
  <c r="BX99" i="2"/>
  <c r="BX100" i="2"/>
  <c r="BX101" i="2"/>
  <c r="BX102" i="2"/>
  <c r="BX103" i="2"/>
  <c r="BX104" i="2"/>
  <c r="BX105" i="2"/>
  <c r="BX106" i="2"/>
  <c r="BX107" i="2"/>
  <c r="BX108" i="2"/>
  <c r="BX109" i="2"/>
  <c r="BX110" i="2"/>
  <c r="BX111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U60" i="2"/>
  <c r="BU61" i="2"/>
  <c r="BU62" i="2"/>
  <c r="BU63" i="2"/>
  <c r="BU64" i="2"/>
  <c r="BU65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9" i="2"/>
  <c r="BU80" i="2"/>
  <c r="BU81" i="2"/>
  <c r="BU82" i="2"/>
  <c r="BU83" i="2"/>
  <c r="BU84" i="2"/>
  <c r="BU85" i="2"/>
  <c r="BU86" i="2"/>
  <c r="BU87" i="2"/>
  <c r="BU88" i="2"/>
  <c r="BU89" i="2"/>
  <c r="BU90" i="2"/>
  <c r="BU91" i="2"/>
  <c r="BU92" i="2"/>
  <c r="BU93" i="2"/>
  <c r="BU94" i="2"/>
  <c r="BU95" i="2"/>
  <c r="BU96" i="2"/>
  <c r="BU97" i="2"/>
  <c r="BU98" i="2"/>
  <c r="BU99" i="2"/>
  <c r="BU100" i="2"/>
  <c r="BU101" i="2"/>
  <c r="BU102" i="2"/>
  <c r="BU103" i="2"/>
  <c r="BU104" i="2"/>
  <c r="BU105" i="2"/>
  <c r="BU106" i="2"/>
  <c r="BU107" i="2"/>
  <c r="BU108" i="2"/>
  <c r="BU109" i="2"/>
  <c r="BU110" i="2"/>
  <c r="BU111" i="2"/>
  <c r="BN111" i="2"/>
  <c r="BN60" i="2"/>
  <c r="BN62" i="2"/>
  <c r="BN63" i="2"/>
  <c r="BN57" i="2"/>
  <c r="BN58" i="2"/>
  <c r="BN59" i="2"/>
  <c r="BN53" i="2"/>
  <c r="BN54" i="2"/>
  <c r="BN55" i="2"/>
  <c r="BN42" i="2"/>
  <c r="BN43" i="2"/>
  <c r="BN44" i="2"/>
  <c r="BN45" i="2"/>
  <c r="BN46" i="2"/>
  <c r="BN47" i="2"/>
  <c r="BN48" i="2"/>
  <c r="BN33" i="2"/>
  <c r="BN34" i="2"/>
  <c r="BN35" i="2"/>
  <c r="BN36" i="2"/>
  <c r="BN39" i="2"/>
  <c r="BN40" i="2"/>
  <c r="BN23" i="2"/>
  <c r="BN26" i="2"/>
  <c r="BN27" i="2"/>
  <c r="BN28" i="2"/>
  <c r="BN29" i="2"/>
  <c r="BN14" i="2"/>
  <c r="BN15" i="2"/>
  <c r="BN19" i="2"/>
  <c r="BN20" i="2"/>
  <c r="BN21" i="2"/>
  <c r="BN9" i="2"/>
  <c r="BN10" i="2"/>
  <c r="BN11" i="2"/>
  <c r="BN12" i="2"/>
  <c r="BN13" i="2"/>
  <c r="BN8" i="2"/>
  <c r="BM102" i="2"/>
  <c r="BM103" i="2"/>
  <c r="BM104" i="2"/>
  <c r="BM111" i="2"/>
  <c r="BM10" i="2"/>
  <c r="BM12" i="2"/>
  <c r="BM13" i="2"/>
  <c r="BM14" i="2"/>
  <c r="BM19" i="2"/>
  <c r="BM20" i="2"/>
  <c r="BM22" i="2"/>
  <c r="BM23" i="2"/>
  <c r="BM26" i="2"/>
  <c r="BM27" i="2"/>
  <c r="BM28" i="2"/>
  <c r="BM29" i="2"/>
  <c r="BM33" i="2"/>
  <c r="BM34" i="2"/>
  <c r="BM35" i="2"/>
  <c r="BM36" i="2"/>
  <c r="BM39" i="2"/>
  <c r="BM40" i="2"/>
  <c r="BM41" i="2"/>
  <c r="BM42" i="2"/>
  <c r="BM43" i="2"/>
  <c r="BM44" i="2"/>
  <c r="BM45" i="2"/>
  <c r="BM46" i="2"/>
  <c r="BM47" i="2"/>
  <c r="BM48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7" i="2"/>
  <c r="BM88" i="2"/>
  <c r="BM89" i="2"/>
  <c r="BM91" i="2"/>
  <c r="BM92" i="2"/>
  <c r="BM93" i="2"/>
  <c r="BM94" i="2"/>
  <c r="BM95" i="2"/>
  <c r="BM96" i="2"/>
  <c r="BM97" i="2"/>
  <c r="BM98" i="2"/>
  <c r="BM99" i="2"/>
  <c r="BM9" i="2"/>
  <c r="BX8" i="2"/>
  <c r="AD14" i="4"/>
  <c r="AD15" i="4"/>
  <c r="BR111" i="2"/>
  <c r="BR110" i="2"/>
  <c r="AC108" i="4"/>
  <c r="AC107" i="4"/>
  <c r="AC106" i="4"/>
  <c r="AC105" i="4"/>
  <c r="BR101" i="2"/>
  <c r="BR100" i="2"/>
  <c r="AC98" i="4"/>
  <c r="AC97" i="4"/>
  <c r="AC96" i="4"/>
  <c r="AC95" i="4"/>
  <c r="AC94" i="4"/>
  <c r="AC92" i="4"/>
  <c r="AC93" i="4"/>
  <c r="AC85" i="4"/>
  <c r="AC84" i="4"/>
  <c r="AC82" i="4"/>
  <c r="AC80" i="4"/>
  <c r="BR72" i="2"/>
  <c r="AC63" i="4"/>
  <c r="AC22" i="4"/>
  <c r="AC83" i="4"/>
  <c r="AC81" i="4"/>
  <c r="BR73" i="2"/>
  <c r="AC64" i="4"/>
  <c r="AC59" i="4"/>
  <c r="AC58" i="4"/>
  <c r="AC50" i="4"/>
  <c r="AC48" i="4"/>
  <c r="AC47" i="4"/>
  <c r="AC43" i="4"/>
  <c r="AC42" i="4"/>
  <c r="AC41" i="4"/>
  <c r="AC36" i="4"/>
  <c r="AC35" i="4"/>
  <c r="AC32" i="4"/>
  <c r="BR32" i="2"/>
  <c r="AC30" i="4"/>
  <c r="AC29" i="4"/>
  <c r="AC23" i="4"/>
  <c r="AC16" i="4"/>
  <c r="AC15" i="4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8" i="2"/>
  <c r="R39" i="2"/>
  <c r="R40" i="2"/>
  <c r="R42" i="2"/>
  <c r="R43" i="2"/>
  <c r="R44" i="2"/>
  <c r="R45" i="2"/>
  <c r="R46" i="2"/>
  <c r="R47" i="2"/>
  <c r="R48" i="2"/>
  <c r="R49" i="2"/>
  <c r="R50" i="2"/>
  <c r="R53" i="2"/>
  <c r="R54" i="2"/>
  <c r="R55" i="2"/>
  <c r="R57" i="2"/>
  <c r="R58" i="2"/>
  <c r="R59" i="2"/>
  <c r="R60" i="2"/>
  <c r="R62" i="2"/>
  <c r="R63" i="2"/>
  <c r="R64" i="2"/>
  <c r="R65" i="2"/>
  <c r="R66" i="2"/>
  <c r="R68" i="2"/>
  <c r="R69" i="2"/>
  <c r="R70" i="2"/>
  <c r="R71" i="2"/>
  <c r="R72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9" i="2"/>
  <c r="R90" i="2"/>
  <c r="R91" i="2"/>
  <c r="R92" i="2"/>
  <c r="R93" i="2"/>
  <c r="R94" i="2"/>
  <c r="R95" i="2"/>
  <c r="R96" i="2"/>
  <c r="R97" i="2"/>
  <c r="R98" i="2"/>
  <c r="R100" i="2"/>
  <c r="R101" i="2"/>
  <c r="R103" i="2"/>
  <c r="R104" i="2"/>
  <c r="R105" i="2"/>
  <c r="R106" i="2"/>
  <c r="R109" i="2"/>
  <c r="R110" i="2"/>
  <c r="R111" i="2"/>
  <c r="R8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7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5" i="2"/>
  <c r="Q96" i="2"/>
  <c r="Q97" i="2"/>
  <c r="Q98" i="2"/>
  <c r="Q99" i="2"/>
  <c r="Q102" i="2"/>
  <c r="Q103" i="2"/>
  <c r="Q104" i="2"/>
  <c r="Q105" i="2"/>
  <c r="Q106" i="2"/>
  <c r="Q107" i="2"/>
  <c r="Q108" i="2"/>
  <c r="Q109" i="2"/>
  <c r="Q110" i="2"/>
  <c r="Q111" i="2"/>
  <c r="Q9" i="2"/>
  <c r="Q10" i="2"/>
  <c r="Q11" i="2"/>
  <c r="Q13" i="2"/>
  <c r="Q14" i="2"/>
  <c r="Q17" i="2"/>
  <c r="Q18" i="2"/>
  <c r="Q19" i="2"/>
  <c r="Q20" i="2"/>
  <c r="Q22" i="2"/>
  <c r="Q23" i="2"/>
  <c r="Q24" i="2"/>
  <c r="Q25" i="2"/>
  <c r="Q26" i="2"/>
  <c r="Q27" i="2"/>
  <c r="Q28" i="2"/>
  <c r="Q29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8" i="2"/>
  <c r="J50" i="2"/>
  <c r="J41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49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9" i="2"/>
  <c r="J10" i="2"/>
  <c r="J11" i="2"/>
  <c r="J12" i="2"/>
  <c r="J13" i="2"/>
  <c r="J14" i="2"/>
  <c r="J15" i="2"/>
  <c r="J16" i="2"/>
  <c r="J17" i="2"/>
  <c r="J18" i="2"/>
  <c r="J19" i="2"/>
  <c r="J20" i="2"/>
  <c r="J8" i="2"/>
  <c r="P95" i="2"/>
  <c r="S95" i="2" s="1"/>
  <c r="P96" i="2"/>
  <c r="S96" i="2" s="1"/>
  <c r="P97" i="2"/>
  <c r="S97" i="2" s="1"/>
  <c r="P98" i="2"/>
  <c r="S98" i="2" s="1"/>
  <c r="P99" i="2"/>
  <c r="S99" i="2" s="1"/>
  <c r="P100" i="2"/>
  <c r="S100" i="2" s="1"/>
  <c r="P101" i="2"/>
  <c r="S101" i="2" s="1"/>
  <c r="P102" i="2"/>
  <c r="S102" i="2" s="1"/>
  <c r="P103" i="2"/>
  <c r="S103" i="2" s="1"/>
  <c r="P104" i="2"/>
  <c r="S104" i="2" s="1"/>
  <c r="P105" i="2"/>
  <c r="S105" i="2" s="1"/>
  <c r="P106" i="2"/>
  <c r="S106" i="2" s="1"/>
  <c r="P107" i="2"/>
  <c r="S107" i="2" s="1"/>
  <c r="P108" i="2"/>
  <c r="S108" i="2" s="1"/>
  <c r="P109" i="2"/>
  <c r="S109" i="2" s="1"/>
  <c r="P110" i="2"/>
  <c r="S110" i="2" s="1"/>
  <c r="P111" i="2"/>
  <c r="S111" i="2" s="1"/>
  <c r="P94" i="2"/>
  <c r="S94" i="2" s="1"/>
  <c r="P93" i="2"/>
  <c r="S93" i="2" s="1"/>
  <c r="P92" i="2"/>
  <c r="S92" i="2" s="1"/>
  <c r="P91" i="2"/>
  <c r="S91" i="2" s="1"/>
  <c r="P90" i="2"/>
  <c r="S90" i="2" s="1"/>
  <c r="P89" i="2"/>
  <c r="S89" i="2" s="1"/>
  <c r="P88" i="2"/>
  <c r="S88" i="2" s="1"/>
  <c r="P87" i="2"/>
  <c r="S87" i="2" s="1"/>
  <c r="P86" i="2"/>
  <c r="S86" i="2" s="1"/>
  <c r="P85" i="2"/>
  <c r="S85" i="2" s="1"/>
  <c r="P84" i="2"/>
  <c r="S84" i="2" s="1"/>
  <c r="P83" i="2"/>
  <c r="S83" i="2" s="1"/>
  <c r="P82" i="2"/>
  <c r="S82" i="2" s="1"/>
  <c r="P81" i="2"/>
  <c r="S81" i="2" s="1"/>
  <c r="P80" i="2"/>
  <c r="S80" i="2" s="1"/>
  <c r="P79" i="2"/>
  <c r="S79" i="2" s="1"/>
  <c r="P78" i="2"/>
  <c r="S78" i="2" s="1"/>
  <c r="P77" i="2"/>
  <c r="S77" i="2" s="1"/>
  <c r="P76" i="2"/>
  <c r="S76" i="2" s="1"/>
  <c r="P75" i="2"/>
  <c r="S75" i="2" s="1"/>
  <c r="P74" i="2"/>
  <c r="S74" i="2" s="1"/>
  <c r="P73" i="2"/>
  <c r="S73" i="2" s="1"/>
  <c r="P72" i="2"/>
  <c r="S72" i="2" s="1"/>
  <c r="P71" i="2"/>
  <c r="S71" i="2" s="1"/>
  <c r="P70" i="2"/>
  <c r="S70" i="2" s="1"/>
  <c r="P69" i="2"/>
  <c r="S69" i="2" s="1"/>
  <c r="P68" i="2"/>
  <c r="S68" i="2" s="1"/>
  <c r="P67" i="2"/>
  <c r="S67" i="2" s="1"/>
  <c r="P66" i="2"/>
  <c r="S66" i="2" s="1"/>
  <c r="P65" i="2"/>
  <c r="S65" i="2" s="1"/>
  <c r="P64" i="2"/>
  <c r="S64" i="2" s="1"/>
  <c r="P63" i="2"/>
  <c r="S63" i="2" s="1"/>
  <c r="P62" i="2"/>
  <c r="S62" i="2" s="1"/>
  <c r="P61" i="2"/>
  <c r="S61" i="2" s="1"/>
  <c r="P60" i="2"/>
  <c r="S60" i="2" s="1"/>
  <c r="P59" i="2"/>
  <c r="S59" i="2" s="1"/>
  <c r="P58" i="2"/>
  <c r="S58" i="2" s="1"/>
  <c r="P57" i="2"/>
  <c r="S57" i="2" s="1"/>
  <c r="P56" i="2"/>
  <c r="S56" i="2" s="1"/>
  <c r="P55" i="2"/>
  <c r="S55" i="2" s="1"/>
  <c r="P54" i="2"/>
  <c r="S54" i="2" s="1"/>
  <c r="P53" i="2"/>
  <c r="S53" i="2" s="1"/>
  <c r="P52" i="2"/>
  <c r="S52" i="2" s="1"/>
  <c r="P51" i="2"/>
  <c r="S51" i="2" s="1"/>
  <c r="P50" i="2"/>
  <c r="S50" i="2" s="1"/>
  <c r="P49" i="2"/>
  <c r="S49" i="2" s="1"/>
  <c r="P48" i="2"/>
  <c r="S48" i="2" s="1"/>
  <c r="P47" i="2"/>
  <c r="S47" i="2" s="1"/>
  <c r="P46" i="2"/>
  <c r="S46" i="2" s="1"/>
  <c r="P45" i="2"/>
  <c r="S45" i="2" s="1"/>
  <c r="P44" i="2"/>
  <c r="S44" i="2" s="1"/>
  <c r="P43" i="2"/>
  <c r="S43" i="2" s="1"/>
  <c r="P42" i="2"/>
  <c r="S42" i="2" s="1"/>
  <c r="P41" i="2"/>
  <c r="S41" i="2" s="1"/>
  <c r="P40" i="2"/>
  <c r="S40" i="2" s="1"/>
  <c r="P39" i="2"/>
  <c r="S39" i="2" s="1"/>
  <c r="P38" i="2"/>
  <c r="S38" i="2" s="1"/>
  <c r="P37" i="2"/>
  <c r="S37" i="2" s="1"/>
  <c r="P36" i="2"/>
  <c r="S36" i="2" s="1"/>
  <c r="P35" i="2"/>
  <c r="S35" i="2" s="1"/>
  <c r="P34" i="2"/>
  <c r="S34" i="2" s="1"/>
  <c r="P33" i="2"/>
  <c r="S33" i="2" s="1"/>
  <c r="P32" i="2"/>
  <c r="S32" i="2" s="1"/>
  <c r="P31" i="2"/>
  <c r="S31" i="2" s="1"/>
  <c r="P30" i="2"/>
  <c r="P29" i="2"/>
  <c r="S29" i="2" s="1"/>
  <c r="P28" i="2"/>
  <c r="S28" i="2" s="1"/>
  <c r="P27" i="2"/>
  <c r="S27" i="2" s="1"/>
  <c r="P26" i="2"/>
  <c r="P25" i="2"/>
  <c r="S25" i="2" s="1"/>
  <c r="P24" i="2"/>
  <c r="S24" i="2" s="1"/>
  <c r="P23" i="2"/>
  <c r="S23" i="2" s="1"/>
  <c r="P22" i="2"/>
  <c r="P21" i="2"/>
  <c r="S21" i="2" s="1"/>
  <c r="P20" i="2"/>
  <c r="P19" i="2"/>
  <c r="P8" i="2"/>
  <c r="P9" i="2"/>
  <c r="P10" i="2"/>
  <c r="P11" i="2"/>
  <c r="P12" i="2"/>
  <c r="P13" i="2"/>
  <c r="P14" i="2"/>
  <c r="P15" i="2"/>
  <c r="P16" i="2"/>
  <c r="P17" i="2"/>
  <c r="P18" i="2"/>
  <c r="K105" i="4"/>
  <c r="I28" i="42" s="1"/>
  <c r="K106" i="4"/>
  <c r="I29" i="42" s="1"/>
  <c r="K107" i="4"/>
  <c r="I28" i="43" s="1"/>
  <c r="K108" i="4"/>
  <c r="I28" i="44" s="1"/>
  <c r="K109" i="4"/>
  <c r="I28" i="45" s="1"/>
  <c r="K110" i="4"/>
  <c r="I29" i="45" s="1"/>
  <c r="K50" i="4"/>
  <c r="I28" i="28" s="1"/>
  <c r="K51" i="4"/>
  <c r="I29" i="28" s="1"/>
  <c r="K52" i="4"/>
  <c r="I30" i="28" s="1"/>
  <c r="K53" i="4"/>
  <c r="I31" i="28" s="1"/>
  <c r="K54" i="4"/>
  <c r="I32" i="28" s="1"/>
  <c r="K55" i="4"/>
  <c r="I33" i="28" s="1"/>
  <c r="K56" i="4"/>
  <c r="I34" i="28" s="1"/>
  <c r="K57" i="4"/>
  <c r="I35" i="28" s="1"/>
  <c r="K58" i="4"/>
  <c r="I28" i="29" s="1"/>
  <c r="K59" i="4"/>
  <c r="I29" i="29" s="1"/>
  <c r="K60" i="4"/>
  <c r="I30" i="29" s="1"/>
  <c r="K61" i="4"/>
  <c r="I31" i="29" s="1"/>
  <c r="K62" i="4"/>
  <c r="I32" i="29" s="1"/>
  <c r="K63" i="4"/>
  <c r="I28" i="30" s="1"/>
  <c r="K64" i="4"/>
  <c r="I29" i="30" s="1"/>
  <c r="K65" i="4"/>
  <c r="I30" i="30" s="1"/>
  <c r="K66" i="4"/>
  <c r="I31" i="30" s="1"/>
  <c r="K67" i="4"/>
  <c r="I32" i="30" s="1"/>
  <c r="K68" i="4"/>
  <c r="I33" i="30" s="1"/>
  <c r="K69" i="4"/>
  <c r="I34" i="30" s="1"/>
  <c r="K70" i="4"/>
  <c r="I35" i="30" s="1"/>
  <c r="K71" i="4"/>
  <c r="I34" i="20" s="1"/>
  <c r="K72" i="4"/>
  <c r="I35" i="20" s="1"/>
  <c r="K73" i="4"/>
  <c r="I36" i="20" s="1"/>
  <c r="K74" i="4"/>
  <c r="I37" i="20" s="1"/>
  <c r="K75" i="4"/>
  <c r="I38" i="20" s="1"/>
  <c r="K76" i="4"/>
  <c r="I39" i="20" s="1"/>
  <c r="K77" i="4"/>
  <c r="I40" i="20" s="1"/>
  <c r="K78" i="4"/>
  <c r="I41" i="20" s="1"/>
  <c r="K79" i="4"/>
  <c r="I42" i="20" s="1"/>
  <c r="K80" i="4"/>
  <c r="I28" i="31" s="1"/>
  <c r="K81" i="4"/>
  <c r="I29" i="31" s="1"/>
  <c r="K82" i="4"/>
  <c r="I28" i="22" s="1"/>
  <c r="K83" i="4"/>
  <c r="I29" i="22" s="1"/>
  <c r="K84" i="4"/>
  <c r="I30" i="22" s="1"/>
  <c r="K85" i="4"/>
  <c r="I28" i="24" s="1"/>
  <c r="K86" i="4"/>
  <c r="I29" i="24" s="1"/>
  <c r="K87" i="4"/>
  <c r="I30" i="24" s="1"/>
  <c r="K88" i="4"/>
  <c r="I31" i="24" s="1"/>
  <c r="K89" i="4"/>
  <c r="I32" i="24" s="1"/>
  <c r="K90" i="4"/>
  <c r="I33" i="24" s="1"/>
  <c r="K91" i="4"/>
  <c r="I28" i="25" s="1"/>
  <c r="K92" i="4"/>
  <c r="I29" i="25" s="1"/>
  <c r="K93" i="4"/>
  <c r="I30" i="25" s="1"/>
  <c r="K94" i="4"/>
  <c r="I28" i="26" s="1"/>
  <c r="K95" i="4"/>
  <c r="I29" i="26" s="1"/>
  <c r="K96" i="4"/>
  <c r="I28" i="19" s="1"/>
  <c r="K97" i="4"/>
  <c r="I29" i="19" s="1"/>
  <c r="K98" i="4"/>
  <c r="I30" i="19" s="1"/>
  <c r="K99" i="4"/>
  <c r="I28" i="20" s="1"/>
  <c r="K100" i="4"/>
  <c r="I29" i="20" s="1"/>
  <c r="K101" i="4"/>
  <c r="I30" i="20" s="1"/>
  <c r="K102" i="4"/>
  <c r="I31" i="20" s="1"/>
  <c r="K103" i="4"/>
  <c r="I32" i="20" s="1"/>
  <c r="K104" i="4"/>
  <c r="I33" i="20" s="1"/>
  <c r="K8" i="4"/>
  <c r="I31" i="3" s="1"/>
  <c r="K9" i="4"/>
  <c r="I32" i="3" s="1"/>
  <c r="K10" i="4"/>
  <c r="I33" i="3" s="1"/>
  <c r="K11" i="4"/>
  <c r="I34" i="3" s="1"/>
  <c r="K12" i="4"/>
  <c r="I35" i="3" s="1"/>
  <c r="K13" i="4"/>
  <c r="I29" i="17" s="1"/>
  <c r="K14" i="4"/>
  <c r="I30" i="17" s="1"/>
  <c r="K15" i="4"/>
  <c r="I28" i="18" s="1"/>
  <c r="K16" i="4"/>
  <c r="I29" i="18" s="1"/>
  <c r="K17" i="4"/>
  <c r="I28" i="32" s="1"/>
  <c r="K18" i="4"/>
  <c r="I29" i="32" s="1"/>
  <c r="K19" i="4"/>
  <c r="I30" i="32" s="1"/>
  <c r="K20" i="4"/>
  <c r="I31" i="32" s="1"/>
  <c r="K21" i="4"/>
  <c r="I32" i="32" s="1"/>
  <c r="K22" i="4"/>
  <c r="I34" i="33" s="1"/>
  <c r="K23" i="4"/>
  <c r="I28" i="33" s="1"/>
  <c r="K24" i="4"/>
  <c r="I29" i="33" s="1"/>
  <c r="K25" i="4"/>
  <c r="I30" i="33" s="1"/>
  <c r="K26" i="4"/>
  <c r="I31" i="33" s="1"/>
  <c r="K27" i="4"/>
  <c r="I32" i="33" s="1"/>
  <c r="K28" i="4"/>
  <c r="I33" i="33" s="1"/>
  <c r="K29" i="4"/>
  <c r="I28" i="34" s="1"/>
  <c r="K30" i="4"/>
  <c r="I29" i="34" s="1"/>
  <c r="K31" i="4"/>
  <c r="I28" i="35" s="1"/>
  <c r="K32" i="4"/>
  <c r="I28" i="36" s="1"/>
  <c r="K33" i="4"/>
  <c r="I29" i="36" s="1"/>
  <c r="K34" i="4"/>
  <c r="I30" i="36" s="1"/>
  <c r="K35" i="4"/>
  <c r="I28" i="37" s="1"/>
  <c r="K36" i="4"/>
  <c r="I29" i="37" s="1"/>
  <c r="K37" i="4"/>
  <c r="I30" i="37" s="1"/>
  <c r="K38" i="4"/>
  <c r="I31" i="37" s="1"/>
  <c r="K39" i="4"/>
  <c r="I32" i="37" s="1"/>
  <c r="K40" i="4"/>
  <c r="I33" i="37" s="1"/>
  <c r="K41" i="4"/>
  <c r="I28" i="38" s="1"/>
  <c r="K42" i="4"/>
  <c r="I28" i="39" s="1"/>
  <c r="K43" i="4"/>
  <c r="I29" i="39" s="1"/>
  <c r="K44" i="4"/>
  <c r="I30" i="39" s="1"/>
  <c r="K45" i="4"/>
  <c r="I31" i="39" s="1"/>
  <c r="K46" i="4"/>
  <c r="I32" i="39" s="1"/>
  <c r="K47" i="4"/>
  <c r="I28" i="40" s="1"/>
  <c r="K48" i="4"/>
  <c r="I28" i="41" s="1"/>
  <c r="K49" i="4"/>
  <c r="I28" i="27" s="1"/>
  <c r="S22" i="2" l="1"/>
  <c r="S26" i="2"/>
  <c r="BR86" i="2"/>
  <c r="Z28" i="24"/>
  <c r="BR109" i="2"/>
  <c r="Z28" i="44"/>
  <c r="BR108" i="2"/>
  <c r="Z28" i="43"/>
  <c r="BR106" i="2"/>
  <c r="Z28" i="42"/>
  <c r="BR107" i="2"/>
  <c r="Z29" i="42"/>
  <c r="BR98" i="2"/>
  <c r="Z29" i="19"/>
  <c r="BR97" i="2"/>
  <c r="Z28" i="19"/>
  <c r="BR99" i="2"/>
  <c r="Z30" i="19"/>
  <c r="BR96" i="2"/>
  <c r="Z29" i="26"/>
  <c r="BR95" i="2"/>
  <c r="Z28" i="26"/>
  <c r="BR93" i="2"/>
  <c r="Z29" i="25"/>
  <c r="BR94" i="2"/>
  <c r="Z30" i="25"/>
  <c r="BR83" i="2"/>
  <c r="Z28" i="22"/>
  <c r="BR84" i="2"/>
  <c r="Z29" i="22"/>
  <c r="BR85" i="2"/>
  <c r="Z30" i="22"/>
  <c r="BR82" i="2"/>
  <c r="Z29" i="31"/>
  <c r="BR81" i="2"/>
  <c r="Z28" i="31"/>
  <c r="BR65" i="2"/>
  <c r="Z29" i="30"/>
  <c r="BR64" i="2"/>
  <c r="Z28" i="30"/>
  <c r="BR59" i="2"/>
  <c r="Z28" i="29"/>
  <c r="BR60" i="2"/>
  <c r="Z29" i="29"/>
  <c r="BR51" i="2"/>
  <c r="Z28" i="28"/>
  <c r="BR49" i="2"/>
  <c r="Z28" i="41"/>
  <c r="BR48" i="2"/>
  <c r="Z28" i="40"/>
  <c r="BR44" i="2"/>
  <c r="Z29" i="39"/>
  <c r="BR43" i="2"/>
  <c r="Z28" i="39"/>
  <c r="BR42" i="2"/>
  <c r="Z28" i="38"/>
  <c r="BR37" i="2"/>
  <c r="Z29" i="37"/>
  <c r="BR36" i="2"/>
  <c r="Z28" i="37"/>
  <c r="BR33" i="2"/>
  <c r="Z28" i="36"/>
  <c r="BR31" i="2"/>
  <c r="Z29" i="34"/>
  <c r="BR30" i="2"/>
  <c r="Z28" i="34"/>
  <c r="BR23" i="2"/>
  <c r="Z34" i="33"/>
  <c r="BR24" i="2"/>
  <c r="Z28" i="33"/>
  <c r="Z29" i="33" s="1"/>
  <c r="Z30" i="33" s="1"/>
  <c r="BR17" i="2"/>
  <c r="Z29" i="18"/>
  <c r="BU16" i="2"/>
  <c r="AA28" i="18"/>
  <c r="BR16" i="2"/>
  <c r="Z28" i="18"/>
  <c r="BU15" i="2"/>
  <c r="AB30" i="17"/>
  <c r="S8" i="2"/>
  <c r="BP16" i="2"/>
  <c r="BQ50" i="2"/>
  <c r="S18" i="2"/>
  <c r="S12" i="2"/>
  <c r="S10" i="2"/>
  <c r="S20" i="2"/>
  <c r="S17" i="2"/>
  <c r="S15" i="2"/>
  <c r="S13" i="2"/>
  <c r="S11" i="2"/>
  <c r="S9" i="2"/>
  <c r="S19" i="2"/>
  <c r="S16" i="2"/>
  <c r="S14" i="2"/>
  <c r="S30" i="2"/>
  <c r="I110" i="4"/>
  <c r="I109" i="4"/>
  <c r="I108" i="4"/>
  <c r="I107" i="4"/>
  <c r="I106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H35" i="30" s="1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34" i="4"/>
  <c r="I35" i="4"/>
  <c r="I36" i="4"/>
  <c r="H29" i="37" s="1"/>
  <c r="I37" i="4"/>
  <c r="H30" i="37" s="1"/>
  <c r="I38" i="4"/>
  <c r="H31" i="37" s="1"/>
  <c r="I39" i="4"/>
  <c r="H32" i="37" s="1"/>
  <c r="I40" i="4"/>
  <c r="H33" i="37" s="1"/>
  <c r="I41" i="4"/>
  <c r="H28" i="38" s="1"/>
  <c r="I42" i="4"/>
  <c r="H28" i="39" s="1"/>
  <c r="I43" i="4"/>
  <c r="H29" i="39" s="1"/>
  <c r="I44" i="4"/>
  <c r="H30" i="39" s="1"/>
  <c r="I45" i="4"/>
  <c r="H31" i="39" s="1"/>
  <c r="I46" i="4"/>
  <c r="H32" i="39" s="1"/>
  <c r="I47" i="4"/>
  <c r="H28" i="40" s="1"/>
  <c r="I48" i="4"/>
  <c r="H28" i="41" s="1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7" i="4"/>
  <c r="I13" i="4"/>
  <c r="I12" i="4"/>
  <c r="I8" i="4"/>
  <c r="I9" i="4"/>
  <c r="I10" i="4"/>
  <c r="I11" i="4"/>
  <c r="M111" i="2" l="1"/>
  <c r="H29" i="45"/>
  <c r="M110" i="2"/>
  <c r="H28" i="45"/>
  <c r="M109" i="2"/>
  <c r="H28" i="44"/>
  <c r="M108" i="2"/>
  <c r="H28" i="43"/>
  <c r="M106" i="2"/>
  <c r="H28" i="42"/>
  <c r="M107" i="2"/>
  <c r="H29" i="42"/>
  <c r="M72" i="2"/>
  <c r="H34" i="20"/>
  <c r="M74" i="2"/>
  <c r="H36" i="20"/>
  <c r="M76" i="2"/>
  <c r="H38" i="20"/>
  <c r="M78" i="2"/>
  <c r="H40" i="20"/>
  <c r="M80" i="2"/>
  <c r="H42" i="20"/>
  <c r="M104" i="2"/>
  <c r="H32" i="20"/>
  <c r="M102" i="2"/>
  <c r="H30" i="20"/>
  <c r="M100" i="2"/>
  <c r="H28" i="20"/>
  <c r="M73" i="2"/>
  <c r="H35" i="20"/>
  <c r="M75" i="2"/>
  <c r="H37" i="20"/>
  <c r="M77" i="2"/>
  <c r="H39" i="20"/>
  <c r="M79" i="2"/>
  <c r="H41" i="20"/>
  <c r="M105" i="2"/>
  <c r="H33" i="20"/>
  <c r="M103" i="2"/>
  <c r="H31" i="20"/>
  <c r="M101" i="2"/>
  <c r="H29" i="20"/>
  <c r="M99" i="2"/>
  <c r="H30" i="19"/>
  <c r="M97" i="2"/>
  <c r="H28" i="19"/>
  <c r="M98" i="2"/>
  <c r="H29" i="19"/>
  <c r="M96" i="2"/>
  <c r="H29" i="26"/>
  <c r="M95" i="2"/>
  <c r="H28" i="26"/>
  <c r="M94" i="2"/>
  <c r="H30" i="25"/>
  <c r="M92" i="2"/>
  <c r="H28" i="25"/>
  <c r="M93" i="2"/>
  <c r="H29" i="25"/>
  <c r="M86" i="2"/>
  <c r="H28" i="24"/>
  <c r="M88" i="2"/>
  <c r="H30" i="24"/>
  <c r="M90" i="2"/>
  <c r="H32" i="24"/>
  <c r="M87" i="2"/>
  <c r="H29" i="24"/>
  <c r="M89" i="2"/>
  <c r="H31" i="24"/>
  <c r="M91" i="2"/>
  <c r="H33" i="24"/>
  <c r="M84" i="2"/>
  <c r="H29" i="22"/>
  <c r="M83" i="2"/>
  <c r="H28" i="22"/>
  <c r="M85" i="2"/>
  <c r="H30" i="22"/>
  <c r="M82" i="2"/>
  <c r="H29" i="31"/>
  <c r="M81" i="2"/>
  <c r="H28" i="31"/>
  <c r="M64" i="2"/>
  <c r="H28" i="30"/>
  <c r="M66" i="2"/>
  <c r="H30" i="30"/>
  <c r="M68" i="2"/>
  <c r="H32" i="30"/>
  <c r="M70" i="2"/>
  <c r="H34" i="30"/>
  <c r="M65" i="2"/>
  <c r="H29" i="30"/>
  <c r="M67" i="2"/>
  <c r="H31" i="30"/>
  <c r="M69" i="2"/>
  <c r="H33" i="30"/>
  <c r="M60" i="2"/>
  <c r="H29" i="29"/>
  <c r="M62" i="2"/>
  <c r="H31" i="29"/>
  <c r="M59" i="2"/>
  <c r="H28" i="29"/>
  <c r="M61" i="2"/>
  <c r="H30" i="29"/>
  <c r="M63" i="2"/>
  <c r="H32" i="29"/>
  <c r="M52" i="2"/>
  <c r="H29" i="28"/>
  <c r="M54" i="2"/>
  <c r="H31" i="28"/>
  <c r="M56" i="2"/>
  <c r="H33" i="28"/>
  <c r="M58" i="2"/>
  <c r="H35" i="28"/>
  <c r="M51" i="2"/>
  <c r="H28" i="28"/>
  <c r="M53" i="2"/>
  <c r="H30" i="28"/>
  <c r="M55" i="2"/>
  <c r="H32" i="28"/>
  <c r="M57" i="2"/>
  <c r="H34" i="28"/>
  <c r="M50" i="2"/>
  <c r="H28" i="27"/>
  <c r="M36" i="2"/>
  <c r="H28" i="37"/>
  <c r="M33" i="2"/>
  <c r="H28" i="36"/>
  <c r="M34" i="2"/>
  <c r="H29" i="36"/>
  <c r="M35" i="2"/>
  <c r="H30" i="36"/>
  <c r="M32" i="2"/>
  <c r="H28" i="35"/>
  <c r="M30" i="2"/>
  <c r="H28" i="34"/>
  <c r="M31" i="2"/>
  <c r="H29" i="34"/>
  <c r="M29" i="2"/>
  <c r="H33" i="33"/>
  <c r="M27" i="2"/>
  <c r="H31" i="33"/>
  <c r="M25" i="2"/>
  <c r="H29" i="33"/>
  <c r="M23" i="2"/>
  <c r="H34" i="33"/>
  <c r="M28" i="2"/>
  <c r="H32" i="33"/>
  <c r="M26" i="2"/>
  <c r="H30" i="33"/>
  <c r="M24" i="2"/>
  <c r="H28" i="33"/>
  <c r="M21" i="2"/>
  <c r="H31" i="32"/>
  <c r="M19" i="2"/>
  <c r="H29" i="32"/>
  <c r="M22" i="2"/>
  <c r="H32" i="32"/>
  <c r="M20" i="2"/>
  <c r="H30" i="32"/>
  <c r="M18" i="2"/>
  <c r="H28" i="32"/>
  <c r="M17" i="2"/>
  <c r="H29" i="18"/>
  <c r="M16" i="2"/>
  <c r="H28" i="18"/>
  <c r="M10" i="2"/>
  <c r="H32" i="3"/>
  <c r="M15" i="2"/>
  <c r="H30" i="17"/>
  <c r="M12" i="2"/>
  <c r="H34" i="3"/>
  <c r="M13" i="2"/>
  <c r="H35" i="3"/>
  <c r="M8" i="2"/>
  <c r="H30" i="3"/>
  <c r="M11" i="2"/>
  <c r="H33" i="3"/>
  <c r="M9" i="2"/>
  <c r="H31" i="3"/>
  <c r="M14" i="2"/>
  <c r="H29" i="17"/>
  <c r="M48" i="2"/>
  <c r="M46" i="2"/>
  <c r="M44" i="2"/>
  <c r="M42" i="2"/>
  <c r="M40" i="2"/>
  <c r="M38" i="2"/>
  <c r="M49" i="2"/>
  <c r="M47" i="2"/>
  <c r="M45" i="2"/>
  <c r="M43" i="2"/>
  <c r="M41" i="2"/>
  <c r="M39" i="2"/>
  <c r="AA93" i="4"/>
  <c r="BO94" i="2" s="1"/>
  <c r="AA92" i="4"/>
  <c r="BO93" i="2" s="1"/>
  <c r="AA91" i="4"/>
  <c r="BO92" i="2" s="1"/>
  <c r="BO18" i="2"/>
  <c r="BO40" i="2"/>
  <c r="BO23" i="2"/>
  <c r="BO109" i="2"/>
  <c r="BO108" i="2"/>
  <c r="BO32" i="2"/>
  <c r="BO19" i="2"/>
  <c r="AA19" i="4"/>
  <c r="BO20" i="2" s="1"/>
  <c r="AA20" i="4"/>
  <c r="BO21" i="2" s="1"/>
  <c r="AA21" i="4"/>
  <c r="BO22" i="2" s="1"/>
  <c r="AA25" i="4"/>
  <c r="BO26" i="2" s="1"/>
  <c r="AA26" i="4"/>
  <c r="BO27" i="2" s="1"/>
  <c r="AA27" i="4"/>
  <c r="BO28" i="2" s="1"/>
  <c r="AA28" i="4"/>
  <c r="BO29" i="2" s="1"/>
  <c r="AA29" i="4"/>
  <c r="BO30" i="2" s="1"/>
  <c r="AA30" i="4"/>
  <c r="BO31" i="2" s="1"/>
  <c r="AA32" i="4"/>
  <c r="BO33" i="2" s="1"/>
  <c r="AA33" i="4"/>
  <c r="BO34" i="2" s="1"/>
  <c r="AA34" i="4"/>
  <c r="BO35" i="2" s="1"/>
  <c r="AA35" i="4"/>
  <c r="BO36" i="2" s="1"/>
  <c r="AA38" i="4"/>
  <c r="BO39" i="2" s="1"/>
  <c r="AA40" i="4"/>
  <c r="BO41" i="2" s="1"/>
  <c r="AA41" i="4"/>
  <c r="BO42" i="2" s="1"/>
  <c r="AA42" i="4"/>
  <c r="BO43" i="2" s="1"/>
  <c r="AA43" i="4"/>
  <c r="BO44" i="2" s="1"/>
  <c r="AA44" i="4"/>
  <c r="BO45" i="2" s="1"/>
  <c r="AA45" i="4"/>
  <c r="BO46" i="2" s="1"/>
  <c r="AA46" i="4"/>
  <c r="BO47" i="2" s="1"/>
  <c r="AA47" i="4"/>
  <c r="BO48" i="2" s="1"/>
  <c r="AA50" i="4"/>
  <c r="AA51" i="4"/>
  <c r="AA52" i="4"/>
  <c r="AA53" i="4"/>
  <c r="AA54" i="4"/>
  <c r="AA55" i="4"/>
  <c r="AA56" i="4"/>
  <c r="AA57" i="4"/>
  <c r="AA58" i="4"/>
  <c r="BO59" i="2" s="1"/>
  <c r="AA60" i="4"/>
  <c r="BO61" i="2" s="1"/>
  <c r="AA61" i="4"/>
  <c r="BO62" i="2" s="1"/>
  <c r="AA62" i="4"/>
  <c r="BO63" i="2" s="1"/>
  <c r="AA64" i="4"/>
  <c r="BO65" i="2" s="1"/>
  <c r="AA65" i="4"/>
  <c r="BO66" i="2" s="1"/>
  <c r="AA66" i="4"/>
  <c r="BO67" i="2" s="1"/>
  <c r="AA67" i="4"/>
  <c r="BO68" i="2" s="1"/>
  <c r="AA68" i="4"/>
  <c r="BO69" i="2" s="1"/>
  <c r="AA69" i="4"/>
  <c r="BO70" i="2" s="1"/>
  <c r="AA70" i="4"/>
  <c r="BO71" i="2" s="1"/>
  <c r="AA71" i="4"/>
  <c r="BO72" i="2" s="1"/>
  <c r="AA72" i="4"/>
  <c r="BO73" i="2" s="1"/>
  <c r="AA73" i="4"/>
  <c r="BO74" i="2" s="1"/>
  <c r="AA74" i="4"/>
  <c r="BO75" i="2" s="1"/>
  <c r="AA75" i="4"/>
  <c r="BO76" i="2" s="1"/>
  <c r="AA76" i="4"/>
  <c r="BO77" i="2" s="1"/>
  <c r="AA77" i="4"/>
  <c r="BO78" i="2" s="1"/>
  <c r="BO79" i="2"/>
  <c r="AA79" i="4"/>
  <c r="BO80" i="2" s="1"/>
  <c r="AA80" i="4"/>
  <c r="BO81" i="2" s="1"/>
  <c r="AA81" i="4"/>
  <c r="BO82" i="2" s="1"/>
  <c r="AA82" i="4"/>
  <c r="BO83" i="2" s="1"/>
  <c r="AA83" i="4"/>
  <c r="BO84" i="2" s="1"/>
  <c r="AA84" i="4"/>
  <c r="BO85" i="2" s="1"/>
  <c r="AA86" i="4"/>
  <c r="AA87" i="4"/>
  <c r="AA88" i="4"/>
  <c r="AA90" i="4"/>
  <c r="AA94" i="4"/>
  <c r="BO95" i="2" s="1"/>
  <c r="AA95" i="4"/>
  <c r="BO96" i="2" s="1"/>
  <c r="AA96" i="4"/>
  <c r="BO97" i="2" s="1"/>
  <c r="AA97" i="4"/>
  <c r="BO98" i="2" s="1"/>
  <c r="AA98" i="4"/>
  <c r="BO99" i="2" s="1"/>
  <c r="AA99" i="4"/>
  <c r="BO100" i="2" s="1"/>
  <c r="AA100" i="4"/>
  <c r="BO101" i="2" s="1"/>
  <c r="AA101" i="4"/>
  <c r="BO102" i="2" s="1"/>
  <c r="AA102" i="4"/>
  <c r="BO103" i="2" s="1"/>
  <c r="AA103" i="4"/>
  <c r="BO104" i="2" s="1"/>
  <c r="AA110" i="4"/>
  <c r="BO111" i="2" s="1"/>
  <c r="BO9" i="2"/>
  <c r="AA9" i="4"/>
  <c r="BO10" i="2" s="1"/>
  <c r="AA10" i="4"/>
  <c r="BO11" i="2" s="1"/>
  <c r="AA11" i="4"/>
  <c r="BO12" i="2" s="1"/>
  <c r="AA12" i="4"/>
  <c r="BO13" i="2" s="1"/>
  <c r="AA13" i="4"/>
  <c r="BO14" i="2" s="1"/>
  <c r="AA14" i="4"/>
  <c r="BO15" i="2" s="1"/>
  <c r="F74" i="4"/>
  <c r="G37" i="20" s="1"/>
  <c r="F8" i="4"/>
  <c r="F9" i="4"/>
  <c r="F10" i="4"/>
  <c r="F11" i="4"/>
  <c r="F12" i="4"/>
  <c r="F13" i="4"/>
  <c r="F14" i="4"/>
  <c r="F15" i="4"/>
  <c r="G28" i="18" s="1"/>
  <c r="F16" i="4"/>
  <c r="G29" i="18" s="1"/>
  <c r="F17" i="4"/>
  <c r="G28" i="32" s="1"/>
  <c r="F18" i="4"/>
  <c r="G29" i="32" s="1"/>
  <c r="F19" i="4"/>
  <c r="G30" i="32" s="1"/>
  <c r="F20" i="4"/>
  <c r="G31" i="32" s="1"/>
  <c r="F21" i="4"/>
  <c r="G32" i="32" s="1"/>
  <c r="F22" i="4"/>
  <c r="G34" i="33" s="1"/>
  <c r="F23" i="4"/>
  <c r="G28" i="33" s="1"/>
  <c r="F25" i="4"/>
  <c r="G30" i="33" s="1"/>
  <c r="F26" i="4"/>
  <c r="G31" i="33" s="1"/>
  <c r="F27" i="4"/>
  <c r="G32" i="33" s="1"/>
  <c r="F28" i="4"/>
  <c r="G33" i="33" s="1"/>
  <c r="F29" i="4"/>
  <c r="F30" i="4"/>
  <c r="G29" i="34" s="1"/>
  <c r="F31" i="4"/>
  <c r="G28" i="35" s="1"/>
  <c r="F32" i="4"/>
  <c r="G28" i="36" s="1"/>
  <c r="F33" i="4"/>
  <c r="G29" i="36" s="1"/>
  <c r="F34" i="4"/>
  <c r="G30" i="36" s="1"/>
  <c r="F35" i="4"/>
  <c r="G28" i="37" s="1"/>
  <c r="F36" i="4"/>
  <c r="G29" i="37" s="1"/>
  <c r="F37" i="4"/>
  <c r="G30" i="37" s="1"/>
  <c r="F38" i="4"/>
  <c r="G31" i="37" s="1"/>
  <c r="F39" i="4"/>
  <c r="G32" i="37" s="1"/>
  <c r="F40" i="4"/>
  <c r="G33" i="37" s="1"/>
  <c r="F41" i="4"/>
  <c r="F42" i="4"/>
  <c r="G28" i="39" s="1"/>
  <c r="F43" i="4"/>
  <c r="G29" i="39" s="1"/>
  <c r="F44" i="4"/>
  <c r="G30" i="39" s="1"/>
  <c r="F45" i="4"/>
  <c r="G31" i="39" s="1"/>
  <c r="F46" i="4"/>
  <c r="G32" i="39" s="1"/>
  <c r="F47" i="4"/>
  <c r="G28" i="40" s="1"/>
  <c r="F48" i="4"/>
  <c r="G28" i="41" s="1"/>
  <c r="F50" i="4"/>
  <c r="G28" i="28" s="1"/>
  <c r="F51" i="4"/>
  <c r="G29" i="28" s="1"/>
  <c r="F52" i="4"/>
  <c r="G30" i="28" s="1"/>
  <c r="F53" i="4"/>
  <c r="G31" i="28" s="1"/>
  <c r="F54" i="4"/>
  <c r="G32" i="28" s="1"/>
  <c r="F55" i="4"/>
  <c r="G33" i="28" s="1"/>
  <c r="F56" i="4"/>
  <c r="G34" i="28" s="1"/>
  <c r="F57" i="4"/>
  <c r="G35" i="28" s="1"/>
  <c r="F58" i="4"/>
  <c r="G28" i="29" s="1"/>
  <c r="F59" i="4"/>
  <c r="G29" i="29" s="1"/>
  <c r="F60" i="4"/>
  <c r="G30" i="29" s="1"/>
  <c r="F61" i="4"/>
  <c r="G31" i="29" s="1"/>
  <c r="F62" i="4"/>
  <c r="G32" i="29" s="1"/>
  <c r="F63" i="4"/>
  <c r="G28" i="30" s="1"/>
  <c r="F64" i="4"/>
  <c r="G29" i="30" s="1"/>
  <c r="F65" i="4"/>
  <c r="G30" i="30" s="1"/>
  <c r="F66" i="4"/>
  <c r="G31" i="30" s="1"/>
  <c r="F67" i="4"/>
  <c r="G32" i="30" s="1"/>
  <c r="F68" i="4"/>
  <c r="G33" i="30" s="1"/>
  <c r="F69" i="4"/>
  <c r="G34" i="30" s="1"/>
  <c r="F70" i="4"/>
  <c r="G35" i="30" s="1"/>
  <c r="F71" i="4"/>
  <c r="G34" i="20" s="1"/>
  <c r="F72" i="4"/>
  <c r="G35" i="20" s="1"/>
  <c r="F73" i="4"/>
  <c r="G36" i="20" s="1"/>
  <c r="F75" i="4"/>
  <c r="G38" i="20" s="1"/>
  <c r="F76" i="4"/>
  <c r="G39" i="20" s="1"/>
  <c r="F77" i="4"/>
  <c r="G40" i="20" s="1"/>
  <c r="F78" i="4"/>
  <c r="G41" i="20" s="1"/>
  <c r="F79" i="4"/>
  <c r="G42" i="20" s="1"/>
  <c r="F80" i="4"/>
  <c r="G28" i="31" s="1"/>
  <c r="F81" i="4"/>
  <c r="G29" i="31" s="1"/>
  <c r="F82" i="4"/>
  <c r="G28" i="22" s="1"/>
  <c r="F83" i="4"/>
  <c r="G29" i="22" s="1"/>
  <c r="F84" i="4"/>
  <c r="G30" i="22" s="1"/>
  <c r="F85" i="4"/>
  <c r="G28" i="24" s="1"/>
  <c r="F86" i="4"/>
  <c r="G29" i="24" s="1"/>
  <c r="F87" i="4"/>
  <c r="G30" i="24" s="1"/>
  <c r="F88" i="4"/>
  <c r="G31" i="24" s="1"/>
  <c r="F89" i="4"/>
  <c r="G32" i="24" s="1"/>
  <c r="F90" i="4"/>
  <c r="G33" i="24" s="1"/>
  <c r="F91" i="4"/>
  <c r="G28" i="25" s="1"/>
  <c r="F92" i="4"/>
  <c r="G29" i="25" s="1"/>
  <c r="F93" i="4"/>
  <c r="G30" i="25" s="1"/>
  <c r="F94" i="4"/>
  <c r="G28" i="26" s="1"/>
  <c r="F95" i="4"/>
  <c r="G29" i="26" s="1"/>
  <c r="F96" i="4"/>
  <c r="G28" i="19" s="1"/>
  <c r="F97" i="4"/>
  <c r="G29" i="19" s="1"/>
  <c r="F98" i="4"/>
  <c r="G30" i="19" s="1"/>
  <c r="F99" i="4"/>
  <c r="G28" i="20" s="1"/>
  <c r="F100" i="4"/>
  <c r="G29" i="20" s="1"/>
  <c r="F101" i="4"/>
  <c r="G30" i="20" s="1"/>
  <c r="F102" i="4"/>
  <c r="G31" i="20" s="1"/>
  <c r="F103" i="4"/>
  <c r="G32" i="20" s="1"/>
  <c r="F104" i="4"/>
  <c r="G33" i="20" s="1"/>
  <c r="F105" i="4"/>
  <c r="G28" i="42" s="1"/>
  <c r="F106" i="4"/>
  <c r="G29" i="42" s="1"/>
  <c r="F107" i="4"/>
  <c r="G28" i="43" s="1"/>
  <c r="F108" i="4"/>
  <c r="G28" i="44" s="1"/>
  <c r="F109" i="4"/>
  <c r="G28" i="45" s="1"/>
  <c r="F110" i="4"/>
  <c r="G29" i="45" s="1"/>
  <c r="BO89" i="2" l="1"/>
  <c r="BO87" i="2"/>
  <c r="BO91" i="2"/>
  <c r="BO88" i="2"/>
  <c r="BO58" i="2"/>
  <c r="Y35" i="28"/>
  <c r="BO56" i="2"/>
  <c r="Y33" i="28"/>
  <c r="BO54" i="2"/>
  <c r="Y31" i="28"/>
  <c r="BO52" i="2"/>
  <c r="Y29" i="28"/>
  <c r="BO57" i="2"/>
  <c r="Y34" i="28"/>
  <c r="BO55" i="2"/>
  <c r="Y32" i="28"/>
  <c r="BO53" i="2"/>
  <c r="Y30" i="28"/>
  <c r="BO51" i="2"/>
  <c r="Y28" i="28"/>
  <c r="Y28" i="38"/>
  <c r="G28" i="38"/>
  <c r="G28" i="34"/>
  <c r="G29" i="17"/>
  <c r="Y29" i="17"/>
  <c r="G30" i="17"/>
  <c r="Y30" i="17"/>
  <c r="G34" i="3"/>
  <c r="Y34" i="3"/>
  <c r="G32" i="3"/>
  <c r="Y32" i="3"/>
  <c r="Y35" i="3"/>
  <c r="G35" i="3"/>
  <c r="Y33" i="3"/>
  <c r="G33" i="3"/>
  <c r="Y31" i="3"/>
  <c r="G31" i="3"/>
  <c r="AZ144" i="2" l="1"/>
  <c r="BK101" i="2"/>
  <c r="BH101" i="2"/>
  <c r="BE101" i="2"/>
  <c r="BB101" i="2"/>
  <c r="AY101" i="2"/>
  <c r="AV101" i="2"/>
  <c r="AS101" i="2"/>
  <c r="AP101" i="2"/>
  <c r="BT10" i="2" l="1"/>
  <c r="BW9" i="2"/>
  <c r="U101" i="2"/>
  <c r="BW8" i="2" s="1"/>
  <c r="BQ74" i="2" l="1"/>
  <c r="BQ72" i="2"/>
  <c r="BT8" i="2"/>
  <c r="BQ73" i="2"/>
  <c r="AC28" i="27" l="1"/>
  <c r="AD28" i="27" s="1"/>
  <c r="F31" i="3" l="1"/>
  <c r="F32" i="3"/>
  <c r="F33" i="3"/>
  <c r="F34" i="3"/>
  <c r="F35" i="3"/>
  <c r="F30" i="3"/>
  <c r="B5" i="25"/>
  <c r="B5" i="22"/>
  <c r="B5" i="31"/>
  <c r="B5" i="30"/>
  <c r="B5" i="29"/>
  <c r="B5" i="28"/>
  <c r="B5" i="27"/>
  <c r="B5" i="41"/>
  <c r="B5" i="40"/>
  <c r="B5" i="39"/>
  <c r="B5" i="38"/>
  <c r="B5" i="37"/>
  <c r="B5" i="36"/>
  <c r="B5" i="35"/>
  <c r="B5" i="34"/>
  <c r="B5" i="33"/>
  <c r="B5" i="44"/>
  <c r="B5" i="43"/>
  <c r="B5" i="42"/>
  <c r="B5" i="20"/>
  <c r="B5" i="19"/>
  <c r="B5" i="26"/>
  <c r="B5" i="24"/>
  <c r="B5" i="32"/>
  <c r="B5" i="18"/>
  <c r="B5" i="17"/>
  <c r="B5" i="3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8" i="2"/>
  <c r="F24" i="4" l="1"/>
  <c r="G29" i="33" s="1"/>
</calcChain>
</file>

<file path=xl/sharedStrings.xml><?xml version="1.0" encoding="utf-8"?>
<sst xmlns="http://schemas.openxmlformats.org/spreadsheetml/2006/main" count="2797" uniqueCount="363">
  <si>
    <t>Resumo</t>
  </si>
  <si>
    <t>Resultados por centro</t>
  </si>
  <si>
    <t>Facultade de Ciencias</t>
  </si>
  <si>
    <t>Facultade de Historia</t>
  </si>
  <si>
    <t>Facultade de Dereito</t>
  </si>
  <si>
    <t>Facultade de Ciencias Empresariais e Turismo</t>
  </si>
  <si>
    <t>Facultade de Ciencias da Educación</t>
  </si>
  <si>
    <t>E. S. de Enxeñaría Informática</t>
  </si>
  <si>
    <t xml:space="preserve">E. U. de Enfermaría (Povisa) </t>
  </si>
  <si>
    <t>Facultade de Belas Artes</t>
  </si>
  <si>
    <t>Facultade de Ciencias da Educación e do Deporte</t>
  </si>
  <si>
    <t>Escola de Enxeñaría Forestal</t>
  </si>
  <si>
    <t>Facultade de CC. Sociais e da Comunicación</t>
  </si>
  <si>
    <t>Facultade de Filoloxía e Tradución</t>
  </si>
  <si>
    <t>Facultade de Bioloxía</t>
  </si>
  <si>
    <t>Facultade de CC. Económicas e Empresariais</t>
  </si>
  <si>
    <t>Escola de Enxeñaría Industrial</t>
  </si>
  <si>
    <t>Escola de Enxeñaría de Telecomunicación</t>
  </si>
  <si>
    <t>E. U. de Estudos Empresariais</t>
  </si>
  <si>
    <t>Facultade de Ciencias Xurídicas e do Traballo</t>
  </si>
  <si>
    <t>E. T. S. de Enxeñaría de Minas</t>
  </si>
  <si>
    <t>Facultade de Ciencias do Mar</t>
  </si>
  <si>
    <t>Facultade de Química</t>
  </si>
  <si>
    <t>Escuela de Negocios Afundación</t>
  </si>
  <si>
    <t>E. U. de Enfermaría (Ourense)</t>
  </si>
  <si>
    <t>Facultade de Fisioterapia</t>
  </si>
  <si>
    <t>Centro Universitario da Defensa</t>
  </si>
  <si>
    <t>Escola de Enxeñaría Industrial (graos)</t>
  </si>
  <si>
    <t>Escola de Enxeñaría Industrial (Mestrados)</t>
  </si>
  <si>
    <t xml:space="preserve">E. U. de Profesorado de E.X.B. </t>
  </si>
  <si>
    <t xml:space="preserve">Informe de Resultados </t>
  </si>
  <si>
    <t xml:space="preserve"> </t>
  </si>
  <si>
    <t>E. U. de Enfermaría (Pontevedra)</t>
  </si>
  <si>
    <t>Título</t>
  </si>
  <si>
    <t>Centro</t>
  </si>
  <si>
    <t>Valoración 
Global</t>
  </si>
  <si>
    <t>Grao/ 
Máster</t>
  </si>
  <si>
    <t>Valoración 
ítem 1</t>
  </si>
  <si>
    <t>Valoración 
ítem 2</t>
  </si>
  <si>
    <t>Valoración 
ítem 3</t>
  </si>
  <si>
    <t>Valoración 
ítem 4</t>
  </si>
  <si>
    <t>Valoración 
ítem 5</t>
  </si>
  <si>
    <t>Valoración 
ítem 6</t>
  </si>
  <si>
    <t>Valoración 
ítem 7</t>
  </si>
  <si>
    <t>Valoración 
ítem 8</t>
  </si>
  <si>
    <t>Valoración 
ítem 9</t>
  </si>
  <si>
    <t>Valoración 
ítem 10</t>
  </si>
  <si>
    <t>V02M098V01</t>
  </si>
  <si>
    <t>Máster Universitario en Bioloxía Mariña</t>
  </si>
  <si>
    <t>P05G170V01</t>
  </si>
  <si>
    <t>Grao en Fisioterapia</t>
  </si>
  <si>
    <t>P02G050V01</t>
  </si>
  <si>
    <t>Grao en Ciencias da Actividade Física e do Deporte</t>
  </si>
  <si>
    <t>P02G110V01</t>
  </si>
  <si>
    <t>Grao en Educación Infantil</t>
  </si>
  <si>
    <t>V04M120V02</t>
  </si>
  <si>
    <t xml:space="preserve">Máster Universitario en Enxeñaría da Automoción. Especialidade: Procesos </t>
  </si>
  <si>
    <t>V04M120V01</t>
  </si>
  <si>
    <t xml:space="preserve">Máster Universitario en Enxeñaría da Automoción. Especialidade: Tecnoloxías </t>
  </si>
  <si>
    <t>P04M110V01</t>
  </si>
  <si>
    <t>Máster Universitario en Avogacía-Pontevedra</t>
  </si>
  <si>
    <t>V04M046V01</t>
  </si>
  <si>
    <t>Máster Universitario en Contaminación Industrial: Avaliación, Prevención e Control</t>
  </si>
  <si>
    <t>P03G370V01</t>
  </si>
  <si>
    <t>Grao en Enxeñaría Forestal</t>
  </si>
  <si>
    <t>V04M116V01</t>
  </si>
  <si>
    <t>Máster Universitario en Enxeñaría da Construción. Especialidade: Estruturas</t>
  </si>
  <si>
    <t>V04M141V01</t>
  </si>
  <si>
    <t>Máster Universitario en Enxeñaría Industrial. Alumnado titulado no Grao en Tecnoloxías Industriais na Escola de Enxeñaría Industrial pola Universidade de Vigo</t>
  </si>
  <si>
    <t>V04M141V02</t>
  </si>
  <si>
    <t>Máster Universitario en Enxeñaría Industrial. Alumnado titulado en outros Graos na Escola de Enxeñaría Industrial pola Universidade de Vigo</t>
  </si>
  <si>
    <t>V12G380V01</t>
  </si>
  <si>
    <t>Grao en Enxeñaría Mecánica</t>
  </si>
  <si>
    <t>V04M093V01</t>
  </si>
  <si>
    <t>Máster Universitario en Mecatrónica</t>
  </si>
  <si>
    <t>V04M127V01</t>
  </si>
  <si>
    <t>Máster Universitario en Procesos de Deseño e Fabricación Mecánica</t>
  </si>
  <si>
    <t>V12G320V01</t>
  </si>
  <si>
    <t>Grao en Enxeñaría Eléctrica</t>
  </si>
  <si>
    <t>V12G330V01</t>
  </si>
  <si>
    <t>Grao en Enxeñaría en Electrónica Industrial e Automática</t>
  </si>
  <si>
    <t>V12G340V01</t>
  </si>
  <si>
    <t>Grao en Enxeñaría en Organización Industrial</t>
  </si>
  <si>
    <t>V12G350V01</t>
  </si>
  <si>
    <t>Grao en Enxeñaría en Química Industrial</t>
  </si>
  <si>
    <t>V12G360V01</t>
  </si>
  <si>
    <t>Grao en Enxeñaría en Tecnoloxías Industriais</t>
  </si>
  <si>
    <t>V03M122V01</t>
  </si>
  <si>
    <t>Máster Universitario en Innovación Industrial e Optimización de Procesos</t>
  </si>
  <si>
    <t>V06G270V01</t>
  </si>
  <si>
    <t>Grao en Comercio</t>
  </si>
  <si>
    <t>O03G080V01</t>
  </si>
  <si>
    <t>Grao en Dereito</t>
  </si>
  <si>
    <t>O03M110V01</t>
  </si>
  <si>
    <t>Máster Universitario en Avogacía-Ourense</t>
  </si>
  <si>
    <t>O05G220V01</t>
  </si>
  <si>
    <t>Grao en Traballo Social</t>
  </si>
  <si>
    <t>V08G081V01</t>
  </si>
  <si>
    <t>P02G120V01</t>
  </si>
  <si>
    <t>Grao en Educación Primaria</t>
  </si>
  <si>
    <t>V04M112V01</t>
  </si>
  <si>
    <t>Máster Universitario en Prevención de Riscos Laborais</t>
  </si>
  <si>
    <t>O04M095V01</t>
  </si>
  <si>
    <t>Máster Universitario en Xestión Empresarial do Deporte</t>
  </si>
  <si>
    <t>V03G020V01</t>
  </si>
  <si>
    <t>Grao en Administración e Dirección de Empresas</t>
  </si>
  <si>
    <t>V01M079V01</t>
  </si>
  <si>
    <t>Máster Universitario en Tradución Multimedia</t>
  </si>
  <si>
    <t>V53G140V01</t>
  </si>
  <si>
    <t xml:space="preserve">Grao en Enfermaría </t>
  </si>
  <si>
    <t>E. U. de Enfermaría (Povisa)</t>
  </si>
  <si>
    <t>V05G300V01</t>
  </si>
  <si>
    <t>Grao en Enxeñaría de Tecnoloxías de Telecomunicación</t>
  </si>
  <si>
    <t>V02M074V01</t>
  </si>
  <si>
    <t>Máster Universitario en Biotecnoloxía Avanzada</t>
  </si>
  <si>
    <t>O01G260V01</t>
  </si>
  <si>
    <t>Grao en Ciencias Ambientais</t>
  </si>
  <si>
    <t>O01M142V01</t>
  </si>
  <si>
    <t>Máster Universitario en Ciencia e Tecnoloxía Agroalimentaria e Ambiental</t>
  </si>
  <si>
    <t>V08M104V01</t>
  </si>
  <si>
    <t>Máster Universitario en Xestión e Dirección Laboral</t>
  </si>
  <si>
    <t>V55M075V01</t>
  </si>
  <si>
    <t>Máster Universitario en Dirección e Administración de Empresas (MBA)</t>
  </si>
  <si>
    <t>V55M140V01</t>
  </si>
  <si>
    <t>V08M129V01</t>
  </si>
  <si>
    <t>Máster Universitario en Dereito de Empresa</t>
  </si>
  <si>
    <t>V04M115V01</t>
  </si>
  <si>
    <t>Máster Universitario en Enerxía e Sustentabilidade</t>
  </si>
  <si>
    <t>V04M116V02</t>
  </si>
  <si>
    <t>Máster Universitario en Enxeñaría da Construción. Especialidade: Instalacións</t>
  </si>
  <si>
    <t>V11M085V01</t>
  </si>
  <si>
    <t>Máster Universitario en Ciencia e Tecnoloxía de Conservación de Produtos da Pesca</t>
  </si>
  <si>
    <t>V08G080V01</t>
  </si>
  <si>
    <t>V02M102V01</t>
  </si>
  <si>
    <t>Máster Universitario en Acuicultura-Itinerario Profesional</t>
  </si>
  <si>
    <t>V03M062V01</t>
  </si>
  <si>
    <t>Máster Universitario en Finanzas</t>
  </si>
  <si>
    <t>V09G310V01</t>
  </si>
  <si>
    <t>Grao en Enxeñaría dos Recursos Mineiros e Enerxéticos</t>
  </si>
  <si>
    <t>V09M148V01</t>
  </si>
  <si>
    <t>Máster Universitario en Enxeñaría de Minas</t>
  </si>
  <si>
    <t>V10G060V01</t>
  </si>
  <si>
    <t>Grao en Ciencias do Mar</t>
  </si>
  <si>
    <t>V10M078V01</t>
  </si>
  <si>
    <t>Máster Universitario en Oceanografía</t>
  </si>
  <si>
    <t>V08G210V01</t>
  </si>
  <si>
    <t>Grao en Relacións Laborais e Recursos Humanos</t>
  </si>
  <si>
    <t>O04G020V01</t>
  </si>
  <si>
    <t>O04G240V01</t>
  </si>
  <si>
    <t>Grao en Turismo</t>
  </si>
  <si>
    <t>O04M097V01</t>
  </si>
  <si>
    <t>Máster Universitario en Dirección e Planificación do Turismo Interior e de Saúde</t>
  </si>
  <si>
    <t>P04M082V01</t>
  </si>
  <si>
    <t>Máster Universitario en Dirección de Arte en Publicidade</t>
  </si>
  <si>
    <t>P52G380V01</t>
  </si>
  <si>
    <t>Centro Universitario da Defensa na Escola Naval Militar de Marín (Pontevedra)</t>
  </si>
  <si>
    <t>O05G110V01</t>
  </si>
  <si>
    <t>O05G120V01</t>
  </si>
  <si>
    <t>O05M053V01</t>
  </si>
  <si>
    <t>Máster Universitario en Dificultades de Aprendizaxe e Procesos Cognitivos</t>
  </si>
  <si>
    <t>P02M081V01</t>
  </si>
  <si>
    <t>Máster Universitario en Necesidades Específicas de Apoio Educativo</t>
  </si>
  <si>
    <t>V02G030V01</t>
  </si>
  <si>
    <t>Grao en Bioloxía</t>
  </si>
  <si>
    <t>V03G720V01</t>
  </si>
  <si>
    <t>PCEO Grao en Administración e Dirección de Empresas/Grao en Dereito</t>
  </si>
  <si>
    <t>V08M042V01</t>
  </si>
  <si>
    <t>Máster Universitario en Menores en Situación de Desprotección e Conflito Social</t>
  </si>
  <si>
    <t>V08M110V01</t>
  </si>
  <si>
    <t>Máster Universitario en Avogacía-Vigo</t>
  </si>
  <si>
    <t>V03M114V01</t>
  </si>
  <si>
    <t>Máster Universitario en Políticas Comunitarias e Cooperación Territorial</t>
  </si>
  <si>
    <t>V01M121V01</t>
  </si>
  <si>
    <t>Máster Universitario en Estudos Ingleses Avanzados e as súas Aplicacións</t>
  </si>
  <si>
    <t>V01G180V01</t>
  </si>
  <si>
    <t>Grao en Linguas Estranxeiras</t>
  </si>
  <si>
    <t>V03G100V01</t>
  </si>
  <si>
    <t>Grao en Economía</t>
  </si>
  <si>
    <t>O01G040V01</t>
  </si>
  <si>
    <t>Grao en Ciencia e Tecnoloxía dos Alimentos</t>
  </si>
  <si>
    <t>V11M147V01</t>
  </si>
  <si>
    <t>Máster Universitario en Investigación Química e Química Industrial</t>
  </si>
  <si>
    <t>O01G280V01</t>
  </si>
  <si>
    <t>Grao en Enxeñaría Agraria</t>
  </si>
  <si>
    <t>O02M143V01</t>
  </si>
  <si>
    <t>Máster Universitario en Valoración, Xestión e Protección do Patrimonio Cultural</t>
  </si>
  <si>
    <t>V03M137V01</t>
  </si>
  <si>
    <t>Máster Universitario en Xestión do Desenvolvemento Sostible</t>
  </si>
  <si>
    <t>V03M100V01</t>
  </si>
  <si>
    <t>Máster Universitario en Técnicas Estatísticas</t>
  </si>
  <si>
    <t>V09G290V01</t>
  </si>
  <si>
    <t>Grao en Enxeñaría da Enerxía</t>
  </si>
  <si>
    <t>P01G010V01</t>
  </si>
  <si>
    <t>Grao en Belas Artes</t>
  </si>
  <si>
    <t>P01M058V01</t>
  </si>
  <si>
    <t>Máster Universitario en Libro Ilustrado e Animación Audiovisual</t>
  </si>
  <si>
    <t>O05G130V01</t>
  </si>
  <si>
    <t>Grao en Educación Social</t>
  </si>
  <si>
    <t>V09M070V01</t>
  </si>
  <si>
    <t>Máster Universitario en Enxeñaría Térmica</t>
  </si>
  <si>
    <t>V01M130V01</t>
  </si>
  <si>
    <t>Máster Universitario en Teatro e Artes Escénicas</t>
  </si>
  <si>
    <t>V52G140V01</t>
  </si>
  <si>
    <t>E. U. de Enfermaría (Meixoeiro)</t>
  </si>
  <si>
    <t>P04M125V01</t>
  </si>
  <si>
    <t>Máster Universitario en Dirección Pública e Liderado Institucional</t>
  </si>
  <si>
    <t>V05M135V01</t>
  </si>
  <si>
    <t>Máster Universitario en Matemática Industrial</t>
  </si>
  <si>
    <t>V55G020V01</t>
  </si>
  <si>
    <t>O51G140V01</t>
  </si>
  <si>
    <t>Grao en Enfermaría</t>
  </si>
  <si>
    <t>V03M124V01</t>
  </si>
  <si>
    <t>Máster Universitario en Economía, Mercados Financeiros e Empresa</t>
  </si>
  <si>
    <t>V51G110V01</t>
  </si>
  <si>
    <t>E. U. de Profesorado de E.X.B. "María Sedes Sapientiae"</t>
  </si>
  <si>
    <t>V51G120V01</t>
  </si>
  <si>
    <t>O02M066V02</t>
  </si>
  <si>
    <t>P02M052V01</t>
  </si>
  <si>
    <t>Máster Universitario en Investigación en Actividade Física, Deporte e Saúde</t>
  </si>
  <si>
    <t>V01M128V01</t>
  </si>
  <si>
    <t xml:space="preserve">Máster Universitario en Tradución para a Comunicación Internacional </t>
  </si>
  <si>
    <t>V11G200V01</t>
  </si>
  <si>
    <t>Grao en Química</t>
  </si>
  <si>
    <t>P04G190V01</t>
  </si>
  <si>
    <t>Grao en Publicidade e Relacións Públicas</t>
  </si>
  <si>
    <t>V05M145V01</t>
  </si>
  <si>
    <t>Máster Universitario en Enxeñaría de Telecomunicación</t>
  </si>
  <si>
    <t>O02G250V01</t>
  </si>
  <si>
    <t>Grao en Xeografía e Historia</t>
  </si>
  <si>
    <t>V04M037V01</t>
  </si>
  <si>
    <t>Máster Universitario en Enxeñaría Química</t>
  </si>
  <si>
    <t>P02M066V03</t>
  </si>
  <si>
    <t>P51G140V01</t>
  </si>
  <si>
    <t>V06M092V01</t>
  </si>
  <si>
    <t>Máster Universitario en Dirección de PEMES</t>
  </si>
  <si>
    <t>V06M101V01</t>
  </si>
  <si>
    <t>Máster Universitario en Comercio Internacional</t>
  </si>
  <si>
    <t>P04G070V01</t>
  </si>
  <si>
    <t>Grao en Comunicación Audiovisual</t>
  </si>
  <si>
    <t>V01G160V01</t>
  </si>
  <si>
    <t>Grao en Estudos de Galego e Español</t>
  </si>
  <si>
    <t>V01M094V01</t>
  </si>
  <si>
    <t>Máster Universitario en Lingua e Comunicación nos Negocios</t>
  </si>
  <si>
    <t>O04M006V01</t>
  </si>
  <si>
    <t>Máster Universitario en Creación, Dirección e Innovación na Empresa</t>
  </si>
  <si>
    <t>P01M080V01</t>
  </si>
  <si>
    <t xml:space="preserve">Máster Universitario en Arte Contemporánea. Creación e Investigación </t>
  </si>
  <si>
    <t>O01M117V01</t>
  </si>
  <si>
    <t>Máster Universitario en Fotónica e Tecnoloxías do Láser</t>
  </si>
  <si>
    <t>O06G150V01</t>
  </si>
  <si>
    <t>Grao en Enxeñaría Informática</t>
  </si>
  <si>
    <t>O06M132V01</t>
  </si>
  <si>
    <t xml:space="preserve">Máster Universitario en Enxeñaría Informática </t>
  </si>
  <si>
    <t>P04G090V01</t>
  </si>
  <si>
    <t xml:space="preserve">Grao en Dirección e Xestión Pública </t>
  </si>
  <si>
    <t>O05M138V01</t>
  </si>
  <si>
    <t>Máster Universitario en Intervención Multidisciplinar na Diversidade en Contextos Educativos</t>
  </si>
  <si>
    <t>O01M139V01</t>
  </si>
  <si>
    <t>Máster Universitario en Nutrición</t>
  </si>
  <si>
    <t>V02M066V01</t>
  </si>
  <si>
    <t>V03M134V01</t>
  </si>
  <si>
    <t>Máster Universitario en Administración Integrada de Empresas e Responsabilidade Social Corporativa</t>
  </si>
  <si>
    <t>V11M131V01</t>
  </si>
  <si>
    <t>Máster Universitario en Química Teórica e Modelización Computacional</t>
  </si>
  <si>
    <t>Código</t>
  </si>
  <si>
    <t>Código
Centro</t>
  </si>
  <si>
    <t>Global
Título</t>
  </si>
  <si>
    <t>Global 
Centro</t>
  </si>
  <si>
    <t>Global 
Ámbito</t>
  </si>
  <si>
    <t>Global 
Uvigo</t>
  </si>
  <si>
    <t>Porcentaxe
Participación</t>
  </si>
  <si>
    <t>V01G230V01</t>
  </si>
  <si>
    <t>Total</t>
  </si>
  <si>
    <t xml:space="preserve">Mulleres </t>
  </si>
  <si>
    <t>Homes</t>
  </si>
  <si>
    <t>Resultados de enquisas de satisfacción do alumnado</t>
  </si>
  <si>
    <t>Campus</t>
  </si>
  <si>
    <t>Resultados desagregados</t>
  </si>
  <si>
    <t>O</t>
  </si>
  <si>
    <t>P</t>
  </si>
  <si>
    <t>V</t>
  </si>
  <si>
    <t>O03G08$V01</t>
  </si>
  <si>
    <t>O02M066V0$</t>
  </si>
  <si>
    <t>P02M066V0$</t>
  </si>
  <si>
    <t>P04G09$V01</t>
  </si>
  <si>
    <t>V02M066V0$</t>
  </si>
  <si>
    <t>V04M116V0$</t>
  </si>
  <si>
    <t>V04M120V0$</t>
  </si>
  <si>
    <t>V08G08$V01</t>
  </si>
  <si>
    <t>Escola de Negocios Afundación</t>
  </si>
  <si>
    <t xml:space="preserve">Enquisa de satisfacción das persoas tituladas coas titulacións </t>
  </si>
  <si>
    <t>Titulados/as do curso 2014-2015</t>
  </si>
  <si>
    <t xml:space="preserve">Valoración 
ítem 3
</t>
  </si>
  <si>
    <t xml:space="preserve">Valoración 
ítem 2
</t>
  </si>
  <si>
    <t xml:space="preserve">Valoración 
ítem 1
</t>
  </si>
  <si>
    <t xml:space="preserve">Valoración 
ítem 4
</t>
  </si>
  <si>
    <t xml:space="preserve">Valoración 
ítem 5
</t>
  </si>
  <si>
    <t xml:space="preserve">Valoración 
ítem 6
</t>
  </si>
  <si>
    <t xml:space="preserve">Valoración 
ítem 7
</t>
  </si>
  <si>
    <t xml:space="preserve">Valoración 
ítem 9
</t>
  </si>
  <si>
    <t xml:space="preserve">Valoración 
ítem 10
</t>
  </si>
  <si>
    <t>Valoración ítem 8</t>
  </si>
  <si>
    <t xml:space="preserve">Valoración 
ítem 11
</t>
  </si>
  <si>
    <t xml:space="preserve">Valoración 
ítem 12
</t>
  </si>
  <si>
    <t xml:space="preserve">Valoración 
ítem 13
</t>
  </si>
  <si>
    <t xml:space="preserve">Valoración 
ítem 14
</t>
  </si>
  <si>
    <t xml:space="preserve">Valoración 
ítem 15
</t>
  </si>
  <si>
    <t>Grao</t>
  </si>
  <si>
    <t>Valoración 
ítem 11</t>
  </si>
  <si>
    <t>Valoración 
ítem 12</t>
  </si>
  <si>
    <t>Valoración 
ítem 13</t>
  </si>
  <si>
    <t>Valoración 
ítem 14</t>
  </si>
  <si>
    <t>Valoración 
ítem 15</t>
  </si>
  <si>
    <t>SR</t>
  </si>
  <si>
    <r>
      <t xml:space="preserve">% </t>
    </r>
    <r>
      <rPr>
        <b/>
        <sz val="9"/>
        <rFont val="New Baskerville"/>
      </rPr>
      <t>Si</t>
    </r>
    <r>
      <rPr>
        <sz val="9"/>
        <rFont val="New Baskerville"/>
      </rPr>
      <t xml:space="preserve"> traballan ou traballatron</t>
    </r>
  </si>
  <si>
    <r>
      <t xml:space="preserve">% </t>
    </r>
    <r>
      <rPr>
        <b/>
        <sz val="9"/>
        <rFont val="New Baskerville"/>
      </rPr>
      <t>Si</t>
    </r>
    <r>
      <rPr>
        <sz val="9"/>
        <rFont val="New Baskerville"/>
      </rPr>
      <t xml:space="preserve"> traballan ou traballaron</t>
    </r>
  </si>
  <si>
    <t>% Si traballan ou traballaron</t>
  </si>
  <si>
    <t>Máster Universitario en Profesorado en Educación Secundaria Obrigatoria, Bacharelato, Formación Profesional e Ensino de Idiomas.</t>
  </si>
  <si>
    <t>Máster Universitario en Profesorado en Educación Secundaria Obrigatoria, Bacharelato, Formación Profesional e Ensino de Idiomas</t>
  </si>
  <si>
    <t>Grao en Tradución e Interpretación</t>
  </si>
  <si>
    <t xml:space="preserve">Grao en Tradución e Interpretación </t>
  </si>
  <si>
    <t xml:space="preserve">Máster Universitario en Profesorado en Educación Secundaria Obrigatoria, Bacharelato, Formación Profesional e Ensino de Idiomas. </t>
  </si>
  <si>
    <t>Máster Universitario en Enxeñaría da Construción</t>
  </si>
  <si>
    <t>Máster Universitario en Enxeñaría da Automoción</t>
  </si>
  <si>
    <t>Nº traballan</t>
  </si>
  <si>
    <t>Valoración 
Global (promedio)</t>
  </si>
  <si>
    <t>NP</t>
  </si>
  <si>
    <t>Poboación</t>
  </si>
  <si>
    <t>Participantes</t>
  </si>
  <si>
    <t>Máster Universitario en Tecnoloxía Mediomabiental</t>
  </si>
  <si>
    <t xml:space="preserve">Nº  si traballan </t>
  </si>
  <si>
    <t>Mulleres</t>
  </si>
  <si>
    <t>Máster Universitario en Tecnoloxía Medioambiental</t>
  </si>
  <si>
    <t>Nº  de  persoas participantes</t>
  </si>
  <si>
    <t>Resumo de resultados de enquisas de satisfacción das persoas tituladas coa titulación</t>
  </si>
  <si>
    <t>Resultados de enquisas de satisfacción das persoas tituladas</t>
  </si>
  <si>
    <t>Global</t>
  </si>
  <si>
    <t>Nº persoas que si traballan ou traballaron</t>
  </si>
  <si>
    <t>Nº de 
participantes</t>
  </si>
  <si>
    <t xml:space="preserve"> Valoración Global
</t>
  </si>
  <si>
    <t xml:space="preserve">Valoración
Global Centro
</t>
  </si>
  <si>
    <t xml:space="preserve">Promedio Título
</t>
  </si>
  <si>
    <t>Promedio Centro</t>
  </si>
  <si>
    <t>Promedio Ámbito</t>
  </si>
  <si>
    <t>Promedio
Uvigo</t>
  </si>
  <si>
    <t>Promedio
Centro</t>
  </si>
  <si>
    <t xml:space="preserve">
Promedio
Ámbito</t>
  </si>
  <si>
    <t>Centros</t>
  </si>
  <si>
    <t>valores</t>
  </si>
  <si>
    <t xml:space="preserve">Global
</t>
  </si>
  <si>
    <t>Promedio
Ámbito</t>
  </si>
  <si>
    <t>Promedio 
Uvigo</t>
  </si>
  <si>
    <t>G</t>
  </si>
  <si>
    <t>M</t>
  </si>
  <si>
    <t>Promedio 
Ámbito</t>
  </si>
  <si>
    <t>¨Promedio
Uvigo</t>
  </si>
  <si>
    <t>Promedio Título</t>
  </si>
  <si>
    <t>Promedio 
Titulo</t>
  </si>
  <si>
    <t>Promedio
Título</t>
  </si>
  <si>
    <t>Grao en Enfermaría-OU</t>
  </si>
  <si>
    <t>Promedio 
Título</t>
  </si>
  <si>
    <t>Xullo 2016</t>
  </si>
  <si>
    <t>Área de Calidade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</si>
</sst>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sz val="18"/>
      <color theme="1"/>
      <name val="New Baskerville"/>
      <family val="1"/>
    </font>
    <font>
      <sz val="18"/>
      <color rgb="FFC66211"/>
      <name val="New Baskerville"/>
      <family val="1"/>
    </font>
    <font>
      <sz val="18"/>
      <color theme="1" tint="0.14999847407452621"/>
      <name val="New Baskerville"/>
      <family val="1"/>
    </font>
    <font>
      <sz val="22"/>
      <color theme="1" tint="0.14999847407452621"/>
      <name val="New Baskerville"/>
      <family val="1"/>
    </font>
    <font>
      <u/>
      <sz val="18"/>
      <color theme="1" tint="0.14999847407452621"/>
      <name val="New Baskerville"/>
      <family val="1"/>
    </font>
    <font>
      <sz val="14"/>
      <color theme="1" tint="0.14999847407452621"/>
      <name val="New Baskerville"/>
      <family val="1"/>
    </font>
    <font>
      <u/>
      <sz val="11"/>
      <color theme="1" tint="0.14999847407452621"/>
      <name val="New Baskerville"/>
      <family val="1"/>
    </font>
    <font>
      <sz val="11"/>
      <color theme="1" tint="0.14999847407452621"/>
      <name val="New Baskerville"/>
      <family val="1"/>
    </font>
    <font>
      <sz val="9"/>
      <name val="New Baskerville"/>
      <family val="1"/>
    </font>
    <font>
      <sz val="9"/>
      <name val="New Baskerville"/>
    </font>
    <font>
      <b/>
      <sz val="9"/>
      <name val="New Baskerville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66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New Baskerville"/>
      <family val="1"/>
    </font>
    <font>
      <b/>
      <sz val="11"/>
      <color theme="1"/>
      <name val="Calibri"/>
      <family val="2"/>
      <scheme val="minor"/>
    </font>
    <font>
      <sz val="10"/>
      <color theme="1"/>
      <name val="New Baskerville"/>
    </font>
    <font>
      <sz val="11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New Baskerville"/>
      <family val="1"/>
    </font>
    <font>
      <sz val="11"/>
      <name val="Calibri"/>
      <family val="2"/>
      <scheme val="minor"/>
    </font>
    <font>
      <sz val="9"/>
      <color theme="1"/>
      <name val="New Baskerville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rgb="FFC66211"/>
      </top>
      <bottom style="medium">
        <color theme="5" tint="-0.24994659260841701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/>
      <bottom style="thin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theme="5" tint="-0.249977111117893"/>
      </bottom>
      <diagonal/>
    </border>
    <border>
      <left/>
      <right/>
      <top style="medium">
        <color rgb="FFC66211"/>
      </top>
      <bottom style="medium">
        <color theme="5" tint="-0.249977111117893"/>
      </bottom>
      <diagonal/>
    </border>
    <border>
      <left/>
      <right style="medium">
        <color rgb="FFC66211"/>
      </right>
      <top style="medium">
        <color rgb="FFC66211"/>
      </top>
      <bottom style="medium">
        <color theme="5" tint="-0.249977111117893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 style="thin">
        <color rgb="FFABABAB"/>
      </left>
      <right/>
      <top/>
      <bottom style="thin">
        <color rgb="FFC66211"/>
      </bottom>
      <diagonal/>
    </border>
    <border>
      <left style="thin">
        <color rgb="FFABABAB"/>
      </left>
      <right style="thin">
        <color rgb="FFABABAB"/>
      </right>
      <top/>
      <bottom style="thin">
        <color rgb="FFC66211"/>
      </bottom>
      <diagonal/>
    </border>
    <border>
      <left style="thin">
        <color rgb="FFABABAB"/>
      </left>
      <right/>
      <top style="thin">
        <color rgb="FFC66211"/>
      </top>
      <bottom style="thin">
        <color rgb="FFC66211"/>
      </bottom>
      <diagonal/>
    </border>
    <border>
      <left style="thin">
        <color rgb="FFABABAB"/>
      </left>
      <right style="thin">
        <color rgb="FFABABAB"/>
      </right>
      <top style="thin">
        <color rgb="FFC66211"/>
      </top>
      <bottom style="thin">
        <color rgb="FFC66211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thin">
        <color rgb="FFFF6600"/>
      </bottom>
      <diagonal/>
    </border>
    <border>
      <left/>
      <right/>
      <top style="thin">
        <color rgb="FFFF6600"/>
      </top>
      <bottom style="thin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1" applyFont="1" applyFill="1" applyBorder="1" applyAlignment="1">
      <alignment vertical="center"/>
    </xf>
    <xf numFmtId="0" fontId="15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9" xfId="1" applyFont="1" applyFill="1" applyBorder="1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15" fillId="0" borderId="1" xfId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18" fillId="0" borderId="6" xfId="1" applyFont="1" applyFill="1" applyBorder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/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22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left" vertical="center"/>
    </xf>
    <xf numFmtId="0" fontId="25" fillId="0" borderId="10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/>
    <xf numFmtId="2" fontId="30" fillId="0" borderId="0" xfId="0" applyNumberFormat="1" applyFont="1"/>
    <xf numFmtId="9" fontId="30" fillId="0" borderId="0" xfId="3" applyFont="1"/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0" fillId="0" borderId="0" xfId="0" applyFont="1"/>
    <xf numFmtId="0" fontId="15" fillId="0" borderId="16" xfId="1" applyFont="1" applyFill="1" applyBorder="1" applyAlignment="1">
      <alignment horizontal="left"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10" fontId="29" fillId="0" borderId="0" xfId="0" applyNumberFormat="1" applyFont="1"/>
    <xf numFmtId="0" fontId="31" fillId="0" borderId="0" xfId="0" applyFont="1" applyAlignment="1">
      <alignment horizontal="left"/>
    </xf>
    <xf numFmtId="0" fontId="7" fillId="0" borderId="10" xfId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horizontal="right"/>
    </xf>
    <xf numFmtId="0" fontId="0" fillId="0" borderId="0" xfId="0" applyNumberFormat="1" applyFill="1" applyAlignment="1">
      <alignment horizontal="center"/>
    </xf>
    <xf numFmtId="2" fontId="0" fillId="0" borderId="0" xfId="0" applyNumberFormat="1" applyFill="1"/>
    <xf numFmtId="2" fontId="0" fillId="0" borderId="18" xfId="0" applyNumberFormat="1" applyFill="1" applyBorder="1" applyProtection="1">
      <protection locked="0"/>
    </xf>
    <xf numFmtId="9" fontId="31" fillId="0" borderId="0" xfId="0" applyNumberFormat="1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2" fontId="3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2" fontId="34" fillId="2" borderId="0" xfId="0" applyNumberFormat="1" applyFont="1" applyFill="1"/>
    <xf numFmtId="0" fontId="0" fillId="0" borderId="0" xfId="0" applyFill="1" applyAlignment="1">
      <alignment horizontal="right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  <xf numFmtId="0" fontId="25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Protection="1">
      <protection locked="0"/>
    </xf>
    <xf numFmtId="0" fontId="7" fillId="0" borderId="10" xfId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/>
    <xf numFmtId="1" fontId="0" fillId="3" borderId="0" xfId="0" applyNumberFormat="1" applyFill="1" applyBorder="1"/>
    <xf numFmtId="9" fontId="0" fillId="3" borderId="0" xfId="3" applyFont="1" applyFill="1" applyBorder="1"/>
    <xf numFmtId="2" fontId="0" fillId="3" borderId="0" xfId="0" applyNumberFormat="1" applyFill="1" applyBorder="1" applyProtection="1">
      <protection locked="0"/>
    </xf>
    <xf numFmtId="9" fontId="0" fillId="3" borderId="0" xfId="3" applyNumberFormat="1" applyFont="1" applyFill="1" applyBorder="1"/>
    <xf numFmtId="0" fontId="0" fillId="3" borderId="19" xfId="0" applyNumberFormat="1" applyFill="1" applyBorder="1" applyProtection="1">
      <protection locked="0"/>
    </xf>
    <xf numFmtId="0" fontId="0" fillId="5" borderId="0" xfId="0" applyFill="1" applyBorder="1"/>
    <xf numFmtId="0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/>
    <xf numFmtId="1" fontId="0" fillId="5" borderId="0" xfId="0" applyNumberFormat="1" applyFill="1" applyBorder="1"/>
    <xf numFmtId="9" fontId="0" fillId="5" borderId="0" xfId="3" applyNumberFormat="1" applyFont="1" applyFill="1" applyBorder="1"/>
    <xf numFmtId="9" fontId="0" fillId="5" borderId="0" xfId="3" applyFont="1" applyFill="1" applyBorder="1"/>
    <xf numFmtId="2" fontId="0" fillId="5" borderId="0" xfId="0" applyNumberFormat="1" applyFill="1" applyBorder="1" applyProtection="1">
      <protection locked="0"/>
    </xf>
    <xf numFmtId="2" fontId="0" fillId="4" borderId="0" xfId="0" applyNumberFormat="1" applyFill="1" applyBorder="1"/>
    <xf numFmtId="2" fontId="0" fillId="6" borderId="0" xfId="0" applyNumberFormat="1" applyFill="1" applyBorder="1"/>
    <xf numFmtId="2" fontId="0" fillId="7" borderId="0" xfId="0" applyNumberFormat="1" applyFill="1" applyBorder="1"/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0" fillId="3" borderId="23" xfId="0" applyFill="1" applyBorder="1"/>
    <xf numFmtId="0" fontId="0" fillId="3" borderId="23" xfId="0" applyNumberFormat="1" applyFill="1" applyBorder="1" applyAlignment="1">
      <alignment horizontal="center"/>
    </xf>
    <xf numFmtId="2" fontId="0" fillId="3" borderId="23" xfId="0" applyNumberFormat="1" applyFill="1" applyBorder="1"/>
    <xf numFmtId="1" fontId="0" fillId="3" borderId="23" xfId="0" applyNumberFormat="1" applyFill="1" applyBorder="1"/>
    <xf numFmtId="9" fontId="0" fillId="3" borderId="23" xfId="3" applyNumberFormat="1" applyFont="1" applyFill="1" applyBorder="1"/>
    <xf numFmtId="9" fontId="0" fillId="3" borderId="23" xfId="3" applyFont="1" applyFill="1" applyBorder="1"/>
    <xf numFmtId="2" fontId="0" fillId="3" borderId="23" xfId="0" applyNumberFormat="1" applyFill="1" applyBorder="1" applyProtection="1">
      <protection locked="0"/>
    </xf>
    <xf numFmtId="0" fontId="0" fillId="0" borderId="23" xfId="0" applyFill="1" applyBorder="1"/>
    <xf numFmtId="0" fontId="0" fillId="0" borderId="23" xfId="0" applyNumberFormat="1" applyFill="1" applyBorder="1" applyAlignment="1">
      <alignment horizontal="center"/>
    </xf>
    <xf numFmtId="0" fontId="0" fillId="5" borderId="27" xfId="0" applyFill="1" applyBorder="1"/>
    <xf numFmtId="0" fontId="0" fillId="5" borderId="27" xfId="0" applyNumberFormat="1" applyFill="1" applyBorder="1" applyAlignment="1">
      <alignment horizontal="center"/>
    </xf>
    <xf numFmtId="2" fontId="0" fillId="5" borderId="27" xfId="0" applyNumberFormat="1" applyFill="1" applyBorder="1"/>
    <xf numFmtId="1" fontId="0" fillId="5" borderId="27" xfId="0" applyNumberFormat="1" applyFill="1" applyBorder="1"/>
    <xf numFmtId="9" fontId="0" fillId="5" borderId="27" xfId="3" applyNumberFormat="1" applyFont="1" applyFill="1" applyBorder="1"/>
    <xf numFmtId="9" fontId="0" fillId="5" borderId="27" xfId="3" applyFont="1" applyFill="1" applyBorder="1"/>
    <xf numFmtId="2" fontId="0" fillId="5" borderId="27" xfId="0" applyNumberFormat="1" applyFill="1" applyBorder="1" applyProtection="1">
      <protection locked="0"/>
    </xf>
    <xf numFmtId="0" fontId="0" fillId="3" borderId="27" xfId="0" applyFill="1" applyBorder="1"/>
    <xf numFmtId="0" fontId="0" fillId="3" borderId="27" xfId="0" applyNumberFormat="1" applyFill="1" applyBorder="1" applyAlignment="1">
      <alignment horizontal="center"/>
    </xf>
    <xf numFmtId="2" fontId="0" fillId="3" borderId="27" xfId="0" applyNumberFormat="1" applyFill="1" applyBorder="1"/>
    <xf numFmtId="1" fontId="0" fillId="3" borderId="27" xfId="0" applyNumberFormat="1" applyFill="1" applyBorder="1"/>
    <xf numFmtId="9" fontId="0" fillId="3" borderId="27" xfId="3" applyNumberFormat="1" applyFont="1" applyFill="1" applyBorder="1"/>
    <xf numFmtId="9" fontId="0" fillId="3" borderId="27" xfId="3" applyFont="1" applyFill="1" applyBorder="1"/>
    <xf numFmtId="2" fontId="0" fillId="3" borderId="27" xfId="0" applyNumberFormat="1" applyFill="1" applyBorder="1" applyProtection="1">
      <protection locked="0"/>
    </xf>
    <xf numFmtId="0" fontId="0" fillId="5" borderId="23" xfId="0" applyFill="1" applyBorder="1"/>
    <xf numFmtId="0" fontId="0" fillId="5" borderId="23" xfId="0" applyNumberFormat="1" applyFill="1" applyBorder="1" applyAlignment="1">
      <alignment horizontal="center"/>
    </xf>
    <xf numFmtId="2" fontId="0" fillId="5" borderId="23" xfId="0" applyNumberFormat="1" applyFill="1" applyBorder="1"/>
    <xf numFmtId="1" fontId="0" fillId="5" borderId="23" xfId="0" applyNumberFormat="1" applyFill="1" applyBorder="1"/>
    <xf numFmtId="9" fontId="0" fillId="5" borderId="23" xfId="3" applyNumberFormat="1" applyFont="1" applyFill="1" applyBorder="1"/>
    <xf numFmtId="9" fontId="0" fillId="5" borderId="23" xfId="3" applyFont="1" applyFill="1" applyBorder="1"/>
    <xf numFmtId="2" fontId="0" fillId="5" borderId="23" xfId="0" applyNumberFormat="1" applyFill="1" applyBorder="1" applyProtection="1">
      <protection locked="0"/>
    </xf>
    <xf numFmtId="2" fontId="0" fillId="6" borderId="23" xfId="0" applyNumberFormat="1" applyFill="1" applyBorder="1"/>
    <xf numFmtId="2" fontId="0" fillId="6" borderId="27" xfId="0" applyNumberFormat="1" applyFill="1" applyBorder="1"/>
    <xf numFmtId="2" fontId="0" fillId="4" borderId="23" xfId="0" applyNumberFormat="1" applyFill="1" applyBorder="1"/>
    <xf numFmtId="2" fontId="0" fillId="4" borderId="27" xfId="0" applyNumberFormat="1" applyFill="1" applyBorder="1"/>
    <xf numFmtId="2" fontId="0" fillId="7" borderId="23" xfId="0" applyNumberFormat="1" applyFill="1" applyBorder="1"/>
    <xf numFmtId="2" fontId="0" fillId="7" borderId="27" xfId="0" applyNumberFormat="1" applyFill="1" applyBorder="1"/>
    <xf numFmtId="2" fontId="0" fillId="4" borderId="23" xfId="0" applyNumberFormat="1" applyFont="1" applyFill="1" applyBorder="1"/>
    <xf numFmtId="0" fontId="36" fillId="0" borderId="18" xfId="0" applyNumberFormat="1" applyFont="1" applyBorder="1" applyProtection="1">
      <protection locked="0"/>
    </xf>
    <xf numFmtId="0" fontId="36" fillId="0" borderId="21" xfId="0" applyNumberFormat="1" applyFont="1" applyBorder="1" applyProtection="1">
      <protection locked="0"/>
    </xf>
    <xf numFmtId="0" fontId="36" fillId="0" borderId="0" xfId="0" applyNumberFormat="1" applyFont="1" applyFill="1" applyBorder="1" applyProtection="1">
      <protection locked="0"/>
    </xf>
    <xf numFmtId="0" fontId="36" fillId="0" borderId="0" xfId="0" applyFont="1" applyFill="1"/>
    <xf numFmtId="0" fontId="34" fillId="4" borderId="0" xfId="0" applyFont="1" applyFill="1"/>
    <xf numFmtId="0" fontId="34" fillId="4" borderId="0" xfId="0" applyNumberFormat="1" applyFont="1" applyFill="1" applyBorder="1" applyProtection="1">
      <protection locked="0"/>
    </xf>
    <xf numFmtId="9" fontId="37" fillId="0" borderId="0" xfId="3" applyFont="1"/>
    <xf numFmtId="9" fontId="37" fillId="0" borderId="0" xfId="3" applyFont="1" applyAlignment="1">
      <alignment horizontal="right"/>
    </xf>
    <xf numFmtId="9" fontId="36" fillId="0" borderId="0" xfId="0" applyNumberFormat="1" applyFont="1"/>
    <xf numFmtId="0" fontId="36" fillId="0" borderId="0" xfId="0" applyFont="1" applyAlignment="1">
      <alignment horizontal="right"/>
    </xf>
    <xf numFmtId="9" fontId="36" fillId="0" borderId="0" xfId="0" applyNumberFormat="1" applyFont="1" applyFill="1"/>
    <xf numFmtId="9" fontId="38" fillId="0" borderId="0" xfId="0" applyNumberFormat="1" applyFont="1" applyAlignment="1">
      <alignment horizontal="right"/>
    </xf>
    <xf numFmtId="9" fontId="36" fillId="0" borderId="0" xfId="0" applyNumberFormat="1" applyFont="1" applyAlignment="1">
      <alignment horizontal="right"/>
    </xf>
    <xf numFmtId="9" fontId="39" fillId="4" borderId="0" xfId="0" applyNumberFormat="1" applyFont="1" applyFill="1"/>
    <xf numFmtId="0" fontId="36" fillId="0" borderId="0" xfId="0" applyNumberFormat="1" applyFont="1" applyBorder="1" applyProtection="1">
      <protection locked="0"/>
    </xf>
    <xf numFmtId="0" fontId="36" fillId="0" borderId="0" xfId="0" applyNumberFormat="1" applyFont="1" applyProtection="1">
      <protection locked="0"/>
    </xf>
    <xf numFmtId="0" fontId="36" fillId="0" borderId="0" xfId="0" applyFont="1"/>
    <xf numFmtId="1" fontId="36" fillId="0" borderId="0" xfId="0" applyNumberFormat="1" applyFont="1" applyFill="1" applyBorder="1" applyProtection="1">
      <protection locked="0"/>
    </xf>
    <xf numFmtId="1" fontId="34" fillId="4" borderId="0" xfId="0" applyNumberFormat="1" applyFont="1" applyFill="1" applyBorder="1" applyProtection="1">
      <protection locked="0"/>
    </xf>
    <xf numFmtId="9" fontId="36" fillId="0" borderId="0" xfId="3" applyFont="1"/>
    <xf numFmtId="9" fontId="36" fillId="0" borderId="0" xfId="3" applyFont="1" applyAlignment="1">
      <alignment horizontal="right"/>
    </xf>
    <xf numFmtId="9" fontId="36" fillId="0" borderId="0" xfId="3" applyFont="1" applyFill="1" applyAlignment="1">
      <alignment horizontal="right"/>
    </xf>
    <xf numFmtId="9" fontId="36" fillId="0" borderId="0" xfId="3" applyFont="1" applyFill="1"/>
    <xf numFmtId="9" fontId="34" fillId="4" borderId="0" xfId="3" applyFont="1" applyFill="1"/>
    <xf numFmtId="2" fontId="38" fillId="0" borderId="0" xfId="0" applyNumberFormat="1" applyFont="1" applyAlignment="1">
      <alignment horizontal="right"/>
    </xf>
    <xf numFmtId="2" fontId="38" fillId="0" borderId="0" xfId="0" applyNumberFormat="1" applyFont="1" applyFill="1" applyAlignment="1">
      <alignment horizontal="right"/>
    </xf>
    <xf numFmtId="2" fontId="36" fillId="0" borderId="18" xfId="0" applyNumberFormat="1" applyFont="1" applyBorder="1" applyProtection="1">
      <protection locked="0"/>
    </xf>
    <xf numFmtId="2" fontId="36" fillId="0" borderId="19" xfId="0" applyNumberFormat="1" applyFont="1" applyBorder="1" applyProtection="1">
      <protection locked="0"/>
    </xf>
    <xf numFmtId="2" fontId="36" fillId="0" borderId="21" xfId="0" applyNumberFormat="1" applyFont="1" applyBorder="1" applyProtection="1">
      <protection locked="0"/>
    </xf>
    <xf numFmtId="2" fontId="36" fillId="0" borderId="0" xfId="0" applyNumberFormat="1" applyFont="1" applyProtection="1">
      <protection locked="0"/>
    </xf>
    <xf numFmtId="2" fontId="34" fillId="2" borderId="0" xfId="0" quotePrefix="1" applyNumberFormat="1" applyFont="1" applyFill="1"/>
    <xf numFmtId="2" fontId="31" fillId="0" borderId="0" xfId="0" applyNumberFormat="1" applyFont="1" applyBorder="1" applyAlignment="1">
      <alignment horizontal="right"/>
    </xf>
    <xf numFmtId="2" fontId="32" fillId="2" borderId="0" xfId="0" applyNumberFormat="1" applyFont="1" applyFill="1" applyBorder="1" applyAlignment="1">
      <alignment horizontal="right"/>
    </xf>
    <xf numFmtId="2" fontId="0" fillId="6" borderId="32" xfId="0" applyNumberFormat="1" applyFill="1" applyBorder="1"/>
    <xf numFmtId="0" fontId="0" fillId="0" borderId="33" xfId="0" applyFill="1" applyBorder="1"/>
    <xf numFmtId="1" fontId="0" fillId="0" borderId="0" xfId="0" applyNumberFormat="1" applyAlignment="1">
      <alignment horizontal="center"/>
    </xf>
    <xf numFmtId="0" fontId="0" fillId="0" borderId="34" xfId="0" applyFill="1" applyBorder="1"/>
    <xf numFmtId="2" fontId="0" fillId="7" borderId="34" xfId="0" applyNumberFormat="1" applyFill="1" applyBorder="1"/>
    <xf numFmtId="2" fontId="0" fillId="6" borderId="34" xfId="0" applyNumberFormat="1" applyFill="1" applyBorder="1"/>
    <xf numFmtId="2" fontId="0" fillId="4" borderId="34" xfId="0" applyNumberFormat="1" applyFill="1" applyBorder="1"/>
    <xf numFmtId="1" fontId="30" fillId="0" borderId="0" xfId="3" applyNumberFormat="1" applyFont="1"/>
    <xf numFmtId="0" fontId="0" fillId="3" borderId="34" xfId="0" applyFill="1" applyBorder="1"/>
    <xf numFmtId="1" fontId="0" fillId="0" borderId="0" xfId="0" applyNumberFormat="1" applyFill="1" applyAlignment="1">
      <alignment horizontal="center"/>
    </xf>
    <xf numFmtId="9" fontId="30" fillId="0" borderId="0" xfId="3" applyFont="1" applyFill="1"/>
    <xf numFmtId="1" fontId="30" fillId="0" borderId="0" xfId="3" applyNumberFormat="1" applyFont="1" applyFill="1"/>
    <xf numFmtId="2" fontId="0" fillId="0" borderId="20" xfId="0" applyNumberFormat="1" applyFill="1" applyBorder="1" applyProtection="1">
      <protection locked="0"/>
    </xf>
    <xf numFmtId="0" fontId="40" fillId="0" borderId="2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9" fillId="0" borderId="0" xfId="0" applyFont="1" applyFill="1"/>
    <xf numFmtId="0" fontId="7" fillId="0" borderId="10" xfId="1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 applyProtection="1">
      <alignment horizontal="right"/>
      <protection locked="0"/>
    </xf>
    <xf numFmtId="2" fontId="41" fillId="3" borderId="35" xfId="0" applyNumberFormat="1" applyFont="1" applyFill="1" applyBorder="1"/>
    <xf numFmtId="2" fontId="41" fillId="3" borderId="23" xfId="0" applyNumberFormat="1" applyFont="1" applyFill="1" applyBorder="1"/>
    <xf numFmtId="0" fontId="41" fillId="0" borderId="0" xfId="0" applyFont="1" applyFill="1" applyBorder="1"/>
    <xf numFmtId="0" fontId="0" fillId="0" borderId="0" xfId="0" applyFont="1" applyFill="1"/>
    <xf numFmtId="0" fontId="42" fillId="0" borderId="2" xfId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/>
    <xf numFmtId="2" fontId="0" fillId="0" borderId="0" xfId="0" applyNumberFormat="1" applyFont="1"/>
    <xf numFmtId="9" fontId="0" fillId="0" borderId="0" xfId="3" applyFont="1"/>
    <xf numFmtId="0" fontId="0" fillId="0" borderId="0" xfId="0" applyAlignment="1">
      <alignment wrapText="1"/>
    </xf>
    <xf numFmtId="9" fontId="0" fillId="0" borderId="0" xfId="0" applyNumberFormat="1"/>
    <xf numFmtId="0" fontId="7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164" fontId="30" fillId="0" borderId="0" xfId="3" applyNumberFormat="1" applyFont="1"/>
    <xf numFmtId="9" fontId="30" fillId="0" borderId="0" xfId="0" applyNumberFormat="1" applyFont="1"/>
    <xf numFmtId="0" fontId="0" fillId="0" borderId="0" xfId="0" applyNumberFormat="1"/>
    <xf numFmtId="0" fontId="29" fillId="0" borderId="0" xfId="0" applyFont="1"/>
    <xf numFmtId="0" fontId="29" fillId="0" borderId="0" xfId="0" applyNumberFormat="1" applyFont="1" applyAlignment="1">
      <alignment horizontal="center"/>
    </xf>
    <xf numFmtId="2" fontId="29" fillId="0" borderId="0" xfId="0" applyNumberFormat="1" applyFont="1"/>
    <xf numFmtId="0" fontId="29" fillId="0" borderId="0" xfId="0" applyNumberFormat="1" applyFont="1" applyFill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2" fontId="41" fillId="5" borderId="0" xfId="0" applyNumberFormat="1" applyFont="1" applyFill="1" applyBorder="1"/>
    <xf numFmtId="2" fontId="41" fillId="5" borderId="23" xfId="0" applyNumberFormat="1" applyFont="1" applyFill="1" applyBorder="1"/>
    <xf numFmtId="2" fontId="0" fillId="5" borderId="21" xfId="0" applyNumberFormat="1" applyFill="1" applyBorder="1" applyProtection="1">
      <protection locked="0"/>
    </xf>
    <xf numFmtId="2" fontId="0" fillId="5" borderId="22" xfId="0" applyNumberFormat="1" applyFill="1" applyBorder="1" applyProtection="1">
      <protection locked="0"/>
    </xf>
    <xf numFmtId="0" fontId="0" fillId="5" borderId="34" xfId="0" applyNumberFormat="1" applyFill="1" applyBorder="1" applyAlignment="1">
      <alignment horizontal="center"/>
    </xf>
    <xf numFmtId="0" fontId="0" fillId="5" borderId="34" xfId="0" applyFill="1" applyBorder="1"/>
    <xf numFmtId="2" fontId="0" fillId="5" borderId="34" xfId="0" applyNumberFormat="1" applyFill="1" applyBorder="1"/>
    <xf numFmtId="1" fontId="0" fillId="5" borderId="34" xfId="0" applyNumberFormat="1" applyFill="1" applyBorder="1"/>
    <xf numFmtId="9" fontId="0" fillId="5" borderId="34" xfId="3" applyNumberFormat="1" applyFont="1" applyFill="1" applyBorder="1"/>
    <xf numFmtId="9" fontId="0" fillId="5" borderId="34" xfId="3" applyFont="1" applyFill="1" applyBorder="1"/>
    <xf numFmtId="2" fontId="0" fillId="5" borderId="34" xfId="0" applyNumberFormat="1" applyFill="1" applyBorder="1" applyProtection="1">
      <protection locked="0"/>
    </xf>
    <xf numFmtId="2" fontId="0" fillId="5" borderId="30" xfId="0" applyNumberFormat="1" applyFill="1" applyBorder="1" applyProtection="1">
      <protection locked="0"/>
    </xf>
    <xf numFmtId="2" fontId="0" fillId="5" borderId="31" xfId="0" applyNumberFormat="1" applyFill="1" applyBorder="1" applyProtection="1">
      <protection locked="0"/>
    </xf>
    <xf numFmtId="2" fontId="0" fillId="5" borderId="0" xfId="0" applyNumberFormat="1" applyFill="1" applyBorder="1" applyAlignment="1">
      <alignment horizontal="right"/>
    </xf>
    <xf numFmtId="2" fontId="0" fillId="5" borderId="28" xfId="0" applyNumberFormat="1" applyFill="1" applyBorder="1" applyProtection="1">
      <protection locked="0"/>
    </xf>
    <xf numFmtId="2" fontId="0" fillId="5" borderId="28" xfId="0" applyNumberFormat="1" applyFill="1" applyBorder="1" applyAlignment="1" applyProtection="1">
      <alignment horizontal="right"/>
      <protection locked="0"/>
    </xf>
    <xf numFmtId="2" fontId="0" fillId="5" borderId="29" xfId="0" applyNumberFormat="1" applyFill="1" applyBorder="1" applyProtection="1">
      <protection locked="0"/>
    </xf>
    <xf numFmtId="2" fontId="0" fillId="5" borderId="23" xfId="0" applyNumberFormat="1" applyFill="1" applyBorder="1" applyAlignment="1">
      <alignment horizontal="right"/>
    </xf>
    <xf numFmtId="0" fontId="23" fillId="0" borderId="0" xfId="2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35" fillId="0" borderId="24" xfId="1" applyFont="1" applyFill="1" applyBorder="1" applyAlignment="1">
      <alignment horizontal="center" vertical="center" wrapText="1"/>
    </xf>
    <xf numFmtId="0" fontId="33" fillId="0" borderId="25" xfId="1" applyFont="1" applyFill="1" applyBorder="1" applyAlignment="1">
      <alignment horizontal="center" vertical="center" wrapText="1"/>
    </xf>
    <xf numFmtId="0" fontId="33" fillId="0" borderId="26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colors>
    <mruColors>
      <color rgb="FFFF6600"/>
      <color rgb="FFC66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2800" b="1"/>
              <a:t>Satisfacción das persoas tituladas  </a:t>
            </a:r>
          </a:p>
          <a:p>
            <a:pPr>
              <a:defRPr sz="2800" b="1"/>
            </a:pPr>
            <a:r>
              <a:rPr lang="gl-ES" sz="2400" b="0"/>
              <a:t>Resultados por </a:t>
            </a:r>
            <a:r>
              <a:rPr lang="gl-ES" sz="2400" b="0" baseline="0"/>
              <a:t>centro</a:t>
            </a:r>
            <a:endParaRPr lang="gl-ES" sz="2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249390739236393E-3"/>
                  <c:y val="1.73841715968305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97-4F1E-ABA3-C2D113429532}"/>
                </c:ext>
              </c:extLst>
            </c:dLbl>
            <c:dLbl>
              <c:idx val="2"/>
              <c:layout>
                <c:manualLayout>
                  <c:x val="0"/>
                  <c:y val="-1.13817123473590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97-4F1E-ABA3-C2D1134295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Centros!$AC$34:$AC$61</c:f>
              <c:numCache>
                <c:formatCode>General</c:formatCode>
                <c:ptCount val="3"/>
                <c:pt idx="0">
                  <c:v>251</c:v>
                </c:pt>
                <c:pt idx="1">
                  <c:v>353</c:v>
                </c:pt>
                <c:pt idx="2">
                  <c:v>355</c:v>
                </c:pt>
              </c:numCache>
            </c:numRef>
          </c:cat>
          <c:val>
            <c:numRef>
              <c:f>Centros!$AD$34:$AD$61</c:f>
              <c:numCache>
                <c:formatCode>0.00</c:formatCode>
                <c:ptCount val="3"/>
                <c:pt idx="0">
                  <c:v>3.6842592592592593</c:v>
                </c:pt>
                <c:pt idx="1">
                  <c:v>3.6740093240093246</c:v>
                </c:pt>
                <c:pt idx="2">
                  <c:v>3.856203703703704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7-4F1E-ABA3-C2D11342953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350032"/>
        <c:axId val="236351208"/>
      </c:barChart>
      <c:catAx>
        <c:axId val="23635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gl-ES" sz="1600" b="0">
                    <a:solidFill>
                      <a:sysClr val="windowText" lastClr="000000"/>
                    </a:solidFill>
                  </a:rPr>
                  <a:t>Centros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51208"/>
        <c:crosses val="autoZero"/>
        <c:auto val="1"/>
        <c:lblAlgn val="ctr"/>
        <c:lblOffset val="100"/>
        <c:noMultiLvlLbl val="0"/>
      </c:catAx>
      <c:valAx>
        <c:axId val="23635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2.5995125913891143E-3"/>
              <c:y val="0.18568805652399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5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Ciencias</a:t>
            </a:r>
            <a:r>
              <a:rPr lang="gl-ES" b="1" baseline="0">
                <a:solidFill>
                  <a:schemeClr val="bg1">
                    <a:lumMod val="50000"/>
                  </a:schemeClr>
                </a:solidFill>
              </a:rPr>
              <a:t> de Educación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1933860603563261"/>
          <c:y val="0.2797674418604651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2A-4673-9553-A02E6B63627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2A-4673-9553-A02E6B63627D}"/>
              </c:ext>
            </c:extLst>
          </c:dPt>
          <c:dLbls>
            <c:dLbl>
              <c:idx val="0"/>
              <c:layout>
                <c:manualLayout>
                  <c:x val="0.11738147593282784"/>
                  <c:y val="-7.75193798449626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2A-4673-9553-A02E6B63627D}"/>
                </c:ext>
              </c:extLst>
            </c:dLbl>
            <c:dLbl>
              <c:idx val="1"/>
              <c:layout>
                <c:manualLayout>
                  <c:x val="0.11136191306447769"/>
                  <c:y val="-3.8759689922482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2A-4673-9553-A02E6B63627D}"/>
                </c:ext>
              </c:extLst>
            </c:dLbl>
            <c:dLbl>
              <c:idx val="2"/>
              <c:layout>
                <c:manualLayout>
                  <c:x val="0.1173814759328278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2A-4673-9553-A02E6B63627D}"/>
                </c:ext>
              </c:extLst>
            </c:dLbl>
            <c:dLbl>
              <c:idx val="3"/>
              <c:layout>
                <c:manualLayout>
                  <c:x val="7.373964513728928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2A-4673-9553-A02E6B63627D}"/>
                </c:ext>
              </c:extLst>
            </c:dLbl>
            <c:dLbl>
              <c:idx val="4"/>
              <c:layout>
                <c:manualLayout>
                  <c:x val="0.24078251473400583"/>
                  <c:y val="-7.105861064941390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2A-4673-9553-A02E6B63627D}"/>
                </c:ext>
              </c:extLst>
            </c:dLbl>
            <c:dLbl>
              <c:idx val="5"/>
              <c:layout>
                <c:manualLayout>
                  <c:x val="0.1188863666499153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2A-4673-9553-A02E6B63627D}"/>
                </c:ext>
              </c:extLst>
            </c:dLbl>
            <c:dLbl>
              <c:idx val="6"/>
              <c:layout>
                <c:manualLayout>
                  <c:x val="0.11437169449865277"/>
                  <c:y val="-3.55293053247069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2A-4673-9553-A02E6B6362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'105'!$C$28:$C$34</c:f>
              <c:strCache>
                <c:ptCount val="7"/>
                <c:pt idx="0">
                  <c:v>Grao en Educación Infantil</c:v>
                </c:pt>
                <c:pt idx="1">
                  <c:v>Grao en Educación Primaria</c:v>
                </c:pt>
                <c:pt idx="2">
                  <c:v>Grao en Educación Social</c:v>
                </c:pt>
                <c:pt idx="3">
                  <c:v>Grao en Traballo Social</c:v>
                </c:pt>
                <c:pt idx="4">
                  <c:v>Máster Universitario en Dificultades de Aprendizaxe e Procesos Cognitivos</c:v>
                </c:pt>
                <c:pt idx="5">
                  <c:v>Máster Universitario en Intervención Multidisciplinar na Diversidade en Contextos Educativos</c:v>
                </c:pt>
                <c:pt idx="6">
                  <c:v>Máster Universitario en Profesorado en Educación Secundaria Obrigatoria, Bacharelato, Formación Profesional e Ensino de Idiomas</c:v>
                </c:pt>
              </c:strCache>
            </c:strRef>
          </c:cat>
          <c:val>
            <c:numRef>
              <c:f>'105'!$I$28:$I$34</c:f>
              <c:numCache>
                <c:formatCode>0%</c:formatCode>
                <c:ptCount val="7"/>
                <c:pt idx="0">
                  <c:v>0.3125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0.17647058823529413</c:v>
                </c:pt>
                <c:pt idx="4">
                  <c:v>0.8</c:v>
                </c:pt>
                <c:pt idx="5">
                  <c:v>0.2857142857142857</c:v>
                </c:pt>
                <c:pt idx="6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2A-4673-9553-A02E6B6362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2282000"/>
        <c:axId val="482279648"/>
      </c:barChart>
      <c:catAx>
        <c:axId val="48228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79648"/>
        <c:crosses val="autoZero"/>
        <c:auto val="1"/>
        <c:lblAlgn val="r"/>
        <c:lblOffset val="100"/>
        <c:noMultiLvlLbl val="0"/>
      </c:catAx>
      <c:valAx>
        <c:axId val="4822796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Ciencias da Educación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FD-4A82-9584-EACF7573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FD-4A82-9584-EACF75735D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'105'!$C$28:$C$34</c:f>
              <c:strCache>
                <c:ptCount val="7"/>
                <c:pt idx="0">
                  <c:v>Grao en Educación Infantil</c:v>
                </c:pt>
                <c:pt idx="1">
                  <c:v>Grao en Educación Primaria</c:v>
                </c:pt>
                <c:pt idx="2">
                  <c:v>Grao en Educación Social</c:v>
                </c:pt>
                <c:pt idx="3">
                  <c:v>Grao en Traballo Social</c:v>
                </c:pt>
                <c:pt idx="4">
                  <c:v>Máster Universitario en Dificultades de Aprendizaxe e Procesos Cognitivos</c:v>
                </c:pt>
                <c:pt idx="5">
                  <c:v>Máster Universitario en Intervención Multidisciplinar na Diversidade en Contextos Educativos</c:v>
                </c:pt>
                <c:pt idx="6">
                  <c:v>Máster Universitario en Profesorado en Educación Secundaria Obrigatoria, Bacharelato, Formación Profesional e Ensino de Idiomas</c:v>
                </c:pt>
              </c:strCache>
            </c:strRef>
          </c:cat>
          <c:val>
            <c:numRef>
              <c:f>'105'!$G$28:$G$34</c:f>
              <c:numCache>
                <c:formatCode>0.00</c:formatCode>
                <c:ptCount val="7"/>
                <c:pt idx="0">
                  <c:v>3.0966666666666671</c:v>
                </c:pt>
                <c:pt idx="1">
                  <c:v>3.2684848484848481</c:v>
                </c:pt>
                <c:pt idx="2">
                  <c:v>3.1828571428571433</c:v>
                </c:pt>
                <c:pt idx="3">
                  <c:v>3.3419607843137253</c:v>
                </c:pt>
                <c:pt idx="4">
                  <c:v>3.8466666666666671</c:v>
                </c:pt>
                <c:pt idx="5">
                  <c:v>3.1142857142857143</c:v>
                </c:pt>
                <c:pt idx="6">
                  <c:v>2.4703703703703703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FD-4A82-9584-EACF75735D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2282784"/>
        <c:axId val="482283176"/>
      </c:barChart>
      <c:catAx>
        <c:axId val="48228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3176"/>
        <c:crosses val="autoZero"/>
        <c:auto val="1"/>
        <c:lblAlgn val="ctr"/>
        <c:lblOffset val="100"/>
        <c:noMultiLvlLbl val="0"/>
      </c:catAx>
      <c:valAx>
        <c:axId val="482283176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Escola Superior de Enxeñaría Informática</a:t>
            </a:r>
            <a:endParaRPr lang="gl-ES" b="1" baseline="0">
              <a:solidFill>
                <a:schemeClr val="bg1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1933860603563261"/>
          <c:y val="0.2797674418604651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73-485E-9A67-3C9670663B34}"/>
              </c:ext>
            </c:extLst>
          </c:dPt>
          <c:dLbls>
            <c:dLbl>
              <c:idx val="0"/>
              <c:layout>
                <c:manualLayout>
                  <c:x val="0.18058688605050438"/>
                  <c:y val="-7.75193798449612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73-485E-9A67-3C9670663B34}"/>
                </c:ext>
              </c:extLst>
            </c:dLbl>
            <c:dLbl>
              <c:idx val="1"/>
              <c:layout>
                <c:manualLayout>
                  <c:x val="0.24379229616818079"/>
                  <c:y val="-0.108527131782945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73-485E-9A67-3C9670663B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'106'!$C$28:$C$29</c:f>
              <c:strCache>
                <c:ptCount val="2"/>
                <c:pt idx="0">
                  <c:v>Grao en Enxeñaría Informática</c:v>
                </c:pt>
                <c:pt idx="1">
                  <c:v>Máster Universitario en Enxeñaría Informática </c:v>
                </c:pt>
              </c:strCache>
            </c:strRef>
          </c:cat>
          <c:val>
            <c:numRef>
              <c:f>'106'!$I$28:$I$29</c:f>
              <c:numCache>
                <c:formatCode>0%</c:formatCode>
                <c:ptCount val="2"/>
                <c:pt idx="0">
                  <c:v>0.5714285714285714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73-485E-9A67-3C9670663B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354736"/>
        <c:axId val="236348072"/>
      </c:barChart>
      <c:catAx>
        <c:axId val="23635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48072"/>
        <c:crosses val="autoZero"/>
        <c:auto val="1"/>
        <c:lblAlgn val="r"/>
        <c:lblOffset val="100"/>
        <c:noMultiLvlLbl val="0"/>
      </c:catAx>
      <c:valAx>
        <c:axId val="23634807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5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Escola Superior de Enxeñaría Informática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ED-4BB0-A68D-3EAD932E0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'106'!$C$28:$C$29</c:f>
              <c:strCache>
                <c:ptCount val="2"/>
                <c:pt idx="0">
                  <c:v>Grao en Enxeñaría Informática</c:v>
                </c:pt>
                <c:pt idx="1">
                  <c:v>Máster Universitario en Enxeñaría Informática </c:v>
                </c:pt>
              </c:strCache>
            </c:strRef>
          </c:cat>
          <c:val>
            <c:numRef>
              <c:f>'106'!$G$28:$G$29</c:f>
              <c:numCache>
                <c:formatCode>0.00</c:formatCode>
                <c:ptCount val="2"/>
                <c:pt idx="0">
                  <c:v>3.9111111111111114</c:v>
                </c:pt>
                <c:pt idx="1">
                  <c:v>4.2533333333333339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ED-4BB0-A68D-3EAD932E0E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6345656"/>
        <c:axId val="536341344"/>
      </c:barChart>
      <c:catAx>
        <c:axId val="53634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1344"/>
        <c:crosses val="autoZero"/>
        <c:auto val="1"/>
        <c:lblAlgn val="ctr"/>
        <c:lblOffset val="100"/>
        <c:noMultiLvlLbl val="0"/>
      </c:catAx>
      <c:valAx>
        <c:axId val="53634134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Escola de Enfermaría</a:t>
            </a:r>
            <a:r>
              <a:rPr lang="gl-ES" b="1" baseline="0">
                <a:solidFill>
                  <a:schemeClr val="bg1">
                    <a:lumMod val="50000"/>
                  </a:schemeClr>
                </a:solidFill>
              </a:rPr>
              <a:t> -OURENSE</a:t>
            </a:r>
            <a:endParaRPr lang="gl-ES" b="1">
              <a:solidFill>
                <a:schemeClr val="bg1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160504351259422"/>
          <c:y val="0.2797674418604651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792026304973282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B-4D54-A0E8-F321A5A02D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'151'!$C$28</c:f>
              <c:strCache>
                <c:ptCount val="1"/>
                <c:pt idx="0">
                  <c:v>Grao en Enfermaría-OU</c:v>
                </c:pt>
              </c:strCache>
            </c:strRef>
          </c:cat>
          <c:val>
            <c:numRef>
              <c:f>'151'!$I$28</c:f>
              <c:numCache>
                <c:formatCode>0%</c:formatCode>
                <c:ptCount val="1"/>
                <c:pt idx="0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B-4D54-A0E8-F321A5A02D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6343304"/>
        <c:axId val="536339384"/>
      </c:barChart>
      <c:catAx>
        <c:axId val="536343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39384"/>
        <c:crosses val="autoZero"/>
        <c:auto val="1"/>
        <c:lblAlgn val="r"/>
        <c:lblOffset val="100"/>
        <c:noMultiLvlLbl val="0"/>
      </c:catAx>
      <c:valAx>
        <c:axId val="5363393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3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>
                <a:solidFill>
                  <a:schemeClr val="bg2">
                    <a:lumMod val="50000"/>
                  </a:schemeClr>
                </a:solidFill>
              </a:rPr>
              <a:t>Gra</a:t>
            </a:r>
            <a:r>
              <a:rPr lang="gl-ES" baseline="0">
                <a:solidFill>
                  <a:schemeClr val="bg2">
                    <a:lumMod val="50000"/>
                  </a:schemeClr>
                </a:solidFill>
              </a:rPr>
              <a:t>o en Enfermaría- OURENSE</a:t>
            </a:r>
            <a:endParaRPr lang="gl-ES">
              <a:solidFill>
                <a:schemeClr val="bg2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bg2">
                    <a:lumMod val="50000"/>
                  </a:schemeClr>
                </a:solidFill>
              </a:rPr>
              <a:t>Valoracións por ítem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574828478165199"/>
          <c:y val="0.17171296296296296"/>
          <c:w val="0.82546697947436909"/>
          <c:h val="0.69399039203382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9C-40CD-BCC3-1D6697B437E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9C-40CD-BCC3-1D6697B437E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9C-40CD-BCC3-1D6697B437E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9C-40CD-BCC3-1D6697B437E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9C-40CD-BCC3-1D6697B437E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9C-40CD-BCC3-1D6697B437E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9C-40CD-BCC3-1D6697B437EE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7F7AB50E-4A42-4DF1-8CEE-FA7AF21110A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9C-40CD-BCC3-1D6697B437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B2BFFD-75FA-4C1C-A94A-A577A199C86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49C-40CD-BCC3-1D6697B437EE}"/>
                </c:ext>
              </c:extLst>
            </c:dLbl>
            <c:dLbl>
              <c:idx val="6"/>
              <c:layout>
                <c:manualLayout>
                  <c:x val="6.7425200168563003E-3"/>
                  <c:y val="-3.7140204271124172E-3"/>
                </c:manualLayout>
              </c:layout>
              <c:tx>
                <c:rich>
                  <a:bodyPr/>
                  <a:lstStyle/>
                  <a:p>
                    <a:fld id="{BBB08785-6BE7-453D-A193-039A2CA68DAE}" type="VALUE">
                      <a:rPr lang="en-US" b="0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49C-40CD-BCC3-1D6697B43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'151'!$J$27:$X$27</c:f>
              <c:strCache>
                <c:ptCount val="15"/>
                <c:pt idx="0">
                  <c:v>Valoración 
ítem 1</c:v>
                </c:pt>
                <c:pt idx="1">
                  <c:v>Valoración 
ítem 2</c:v>
                </c:pt>
                <c:pt idx="2">
                  <c:v>Valoración 
ítem 3</c:v>
                </c:pt>
                <c:pt idx="3">
                  <c:v>Valoración 
ítem 4</c:v>
                </c:pt>
                <c:pt idx="4">
                  <c:v>Valoración 
ítem 5</c:v>
                </c:pt>
                <c:pt idx="5">
                  <c:v>Valoración 
ítem 6</c:v>
                </c:pt>
                <c:pt idx="6">
                  <c:v>Valoración 
ítem 7</c:v>
                </c:pt>
                <c:pt idx="7">
                  <c:v>Valoración ítem 8</c:v>
                </c:pt>
                <c:pt idx="8">
                  <c:v>Valoración 
ítem 9</c:v>
                </c:pt>
                <c:pt idx="9">
                  <c:v>Valoración 
ítem 10</c:v>
                </c:pt>
                <c:pt idx="10">
                  <c:v>Valoración 
ítem 11</c:v>
                </c:pt>
                <c:pt idx="11">
                  <c:v>Valoración 
ítem 12</c:v>
                </c:pt>
                <c:pt idx="12">
                  <c:v>Valoración 
ítem 13</c:v>
                </c:pt>
                <c:pt idx="13">
                  <c:v>Valoración 
ítem 14</c:v>
                </c:pt>
                <c:pt idx="14">
                  <c:v>Valoración 
ítem 15</c:v>
                </c:pt>
              </c:strCache>
            </c:strRef>
          </c:cat>
          <c:val>
            <c:numRef>
              <c:f>'151'!$J$28:$X$28</c:f>
              <c:numCache>
                <c:formatCode>0.00</c:formatCode>
                <c:ptCount val="15"/>
                <c:pt idx="0">
                  <c:v>3</c:v>
                </c:pt>
                <c:pt idx="1">
                  <c:v>3.2222222222222223</c:v>
                </c:pt>
                <c:pt idx="2">
                  <c:v>2.4444444444444446</c:v>
                </c:pt>
                <c:pt idx="3">
                  <c:v>2.2222222222222223</c:v>
                </c:pt>
                <c:pt idx="4">
                  <c:v>3.5</c:v>
                </c:pt>
                <c:pt idx="5">
                  <c:v>2.7777777777777777</c:v>
                </c:pt>
                <c:pt idx="6">
                  <c:v>3.625</c:v>
                </c:pt>
                <c:pt idx="7">
                  <c:v>2.8888888888888888</c:v>
                </c:pt>
                <c:pt idx="8">
                  <c:v>2</c:v>
                </c:pt>
                <c:pt idx="9">
                  <c:v>2.5555555555555554</c:v>
                </c:pt>
                <c:pt idx="10">
                  <c:v>2.8888888888888888</c:v>
                </c:pt>
                <c:pt idx="11">
                  <c:v>3.4444444444444446</c:v>
                </c:pt>
                <c:pt idx="12">
                  <c:v>3.3333333333333335</c:v>
                </c:pt>
                <c:pt idx="13">
                  <c:v>3</c:v>
                </c:pt>
                <c:pt idx="14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9C-40CD-BCC3-1D6697B437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6346048"/>
        <c:axId val="536338600"/>
      </c:barChart>
      <c:catAx>
        <c:axId val="5363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38600"/>
        <c:crosses val="autoZero"/>
        <c:auto val="1"/>
        <c:lblAlgn val="ctr"/>
        <c:lblOffset val="200"/>
        <c:noMultiLvlLbl val="0"/>
      </c:catAx>
      <c:valAx>
        <c:axId val="536338600"/>
        <c:scaling>
          <c:orientation val="minMax"/>
          <c:max val="5"/>
          <c:min val="1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6048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Belas Artes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1933860603563261"/>
          <c:y val="0.2797674418604651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FD-448F-95BB-D8DC64F2E4DE}"/>
              </c:ext>
            </c:extLst>
          </c:dPt>
          <c:dLbls>
            <c:dLbl>
              <c:idx val="0"/>
              <c:layout>
                <c:manualLayout>
                  <c:x val="0.1792026304973282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FD-448F-95BB-D8DC64F2E4DE}"/>
                </c:ext>
              </c:extLst>
            </c:dLbl>
            <c:dLbl>
              <c:idx val="1"/>
              <c:layout>
                <c:manualLayout>
                  <c:x val="0.15571776155717762"/>
                  <c:y val="4.01606425702811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FD-448F-95BB-D8DC64F2E4DE}"/>
                </c:ext>
              </c:extLst>
            </c:dLbl>
            <c:dLbl>
              <c:idx val="2"/>
              <c:layout>
                <c:manualLayout>
                  <c:x val="0.15409570154095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FD-448F-95BB-D8DC64F2E4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'201'!$C$28:$C$30</c:f>
              <c:strCache>
                <c:ptCount val="3"/>
                <c:pt idx="0">
                  <c:v>Grao en Belas Artes</c:v>
                </c:pt>
                <c:pt idx="1">
                  <c:v>Máster Universitario en Libro Ilustrado e Animación Audiovisual</c:v>
                </c:pt>
                <c:pt idx="2">
                  <c:v>Máster Universitario en Arte Contemporánea. Creación e Investigación </c:v>
                </c:pt>
              </c:strCache>
            </c:strRef>
          </c:cat>
          <c:val>
            <c:numRef>
              <c:f>'201'!$I$28:$I$30</c:f>
              <c:numCache>
                <c:formatCode>0%</c:formatCode>
                <c:ptCount val="3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FD-448F-95BB-D8DC64F2E4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6342128"/>
        <c:axId val="536339776"/>
      </c:barChart>
      <c:catAx>
        <c:axId val="536342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39776"/>
        <c:crosses val="autoZero"/>
        <c:auto val="1"/>
        <c:lblAlgn val="r"/>
        <c:lblOffset val="100"/>
        <c:noMultiLvlLbl val="0"/>
      </c:catAx>
      <c:valAx>
        <c:axId val="5363397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Belas</a:t>
            </a:r>
            <a:r>
              <a:rPr lang="gl-ES" sz="14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Artes</a:t>
            </a:r>
            <a:endParaRPr lang="gl-ES" sz="14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CC-4BC9-B092-A9C840765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'201'!$C$28:$C$30</c:f>
              <c:strCache>
                <c:ptCount val="3"/>
                <c:pt idx="0">
                  <c:v>Grao en Belas Artes</c:v>
                </c:pt>
                <c:pt idx="1">
                  <c:v>Máster Universitario en Libro Ilustrado e Animación Audiovisual</c:v>
                </c:pt>
                <c:pt idx="2">
                  <c:v>Máster Universitario en Arte Contemporánea. Creación e Investigación </c:v>
                </c:pt>
              </c:strCache>
            </c:strRef>
          </c:cat>
          <c:val>
            <c:numRef>
              <c:f>'201'!$G$28:$G$30</c:f>
              <c:numCache>
                <c:formatCode>0.00</c:formatCode>
                <c:ptCount val="3"/>
                <c:pt idx="0">
                  <c:v>2.5646031746031741</c:v>
                </c:pt>
                <c:pt idx="1">
                  <c:v>3.4666666666666663</c:v>
                </c:pt>
                <c:pt idx="2">
                  <c:v>3.1333333333333333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C-4BC9-B092-A9C8407654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6340168"/>
        <c:axId val="536342520"/>
      </c:barChart>
      <c:catAx>
        <c:axId val="536340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2520"/>
        <c:crosses val="autoZero"/>
        <c:auto val="1"/>
        <c:lblAlgn val="ctr"/>
        <c:lblOffset val="100"/>
        <c:noMultiLvlLbl val="0"/>
      </c:catAx>
      <c:valAx>
        <c:axId val="536342520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Ciencias da Educación e do Deporte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93-47E1-8091-0E9EEC41B7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93-47E1-8091-0E9EEC41B7B8}"/>
              </c:ext>
            </c:extLst>
          </c:dPt>
          <c:dLbls>
            <c:dLbl>
              <c:idx val="0"/>
              <c:layout>
                <c:manualLayout>
                  <c:x val="0.2100217764750209"/>
                  <c:y val="-1.425315572209818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3-47E1-8091-0E9EEC41B7B8}"/>
                </c:ext>
              </c:extLst>
            </c:dLbl>
            <c:dLbl>
              <c:idx val="1"/>
              <c:layout>
                <c:manualLayout>
                  <c:x val="0.15571776155717762"/>
                  <c:y val="4.01606425702811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3-47E1-8091-0E9EEC41B7B8}"/>
                </c:ext>
              </c:extLst>
            </c:dLbl>
            <c:dLbl>
              <c:idx val="2"/>
              <c:layout>
                <c:manualLayout>
                  <c:x val="0.15409570154095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3-47E1-8091-0E9EEC41B7B8}"/>
                </c:ext>
              </c:extLst>
            </c:dLbl>
            <c:dLbl>
              <c:idx val="3"/>
              <c:layout>
                <c:manualLayout>
                  <c:x val="0.2335766423357663"/>
                  <c:y val="-7.77453838678329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3-47E1-8091-0E9EEC41B7B8}"/>
                </c:ext>
              </c:extLst>
            </c:dLbl>
            <c:dLbl>
              <c:idx val="4"/>
              <c:layout>
                <c:manualLayout>
                  <c:x val="0.1021897810218978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93-47E1-8091-0E9EEC41B7B8}"/>
                </c:ext>
              </c:extLst>
            </c:dLbl>
            <c:dLbl>
              <c:idx val="5"/>
              <c:layout>
                <c:manualLayout>
                  <c:x val="0.1638280616382806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93-47E1-8091-0E9EEC41B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'202'!$C$28:$C$33</c:f>
              <c:strCache>
                <c:ptCount val="6"/>
                <c:pt idx="0">
                  <c:v>Grao en Ciencias da Actividade Física e do Deporte</c:v>
                </c:pt>
                <c:pt idx="1">
                  <c:v>Grao en Educación Infantil</c:v>
                </c:pt>
                <c:pt idx="2">
                  <c:v>Grao en Educación Primaria</c:v>
                </c:pt>
                <c:pt idx="3">
                  <c:v>Máster Universitario en Investigación en Actividade Física, Deporte e Saúde</c:v>
                </c:pt>
                <c:pt idx="4">
                  <c:v>Máster Universitario en Profesorado en Educación Secundaria Obrigatoria, Bacharelato, Formación Profesional e Ensino de Idiomas. </c:v>
                </c:pt>
                <c:pt idx="5">
                  <c:v>Máster Universitario en Necesidades Específicas de Apoio Educativo</c:v>
                </c:pt>
              </c:strCache>
            </c:strRef>
          </c:cat>
          <c:val>
            <c:numRef>
              <c:f>'202'!$I$28:$I$33</c:f>
              <c:numCache>
                <c:formatCode>0%</c:formatCode>
                <c:ptCount val="6"/>
                <c:pt idx="0">
                  <c:v>0.73333333333333328</c:v>
                </c:pt>
                <c:pt idx="1">
                  <c:v>0.47058823529411764</c:v>
                </c:pt>
                <c:pt idx="2">
                  <c:v>0.4</c:v>
                </c:pt>
                <c:pt idx="3">
                  <c:v>1</c:v>
                </c:pt>
                <c:pt idx="4">
                  <c:v>0.2857142857142857</c:v>
                </c:pt>
                <c:pt idx="5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93-47E1-8091-0E9EEC41B7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6342912"/>
        <c:axId val="536344480"/>
      </c:barChart>
      <c:catAx>
        <c:axId val="536342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4480"/>
        <c:crosses val="autoZero"/>
        <c:auto val="1"/>
        <c:lblAlgn val="r"/>
        <c:lblOffset val="100"/>
        <c:noMultiLvlLbl val="0"/>
      </c:catAx>
      <c:valAx>
        <c:axId val="5363444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Ciencias de Educación e do Deporte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52-4439-8FF4-8414928F69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52-4439-8FF4-8414928F69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'202'!$C$28:$C$33</c:f>
              <c:strCache>
                <c:ptCount val="6"/>
                <c:pt idx="0">
                  <c:v>Grao en Ciencias da Actividade Física e do Deporte</c:v>
                </c:pt>
                <c:pt idx="1">
                  <c:v>Grao en Educación Infantil</c:v>
                </c:pt>
                <c:pt idx="2">
                  <c:v>Grao en Educación Primaria</c:v>
                </c:pt>
                <c:pt idx="3">
                  <c:v>Máster Universitario en Investigación en Actividade Física, Deporte e Saúde</c:v>
                </c:pt>
                <c:pt idx="4">
                  <c:v>Máster Universitario en Profesorado en Educación Secundaria Obrigatoria, Bacharelato, Formación Profesional e Ensino de Idiomas. </c:v>
                </c:pt>
                <c:pt idx="5">
                  <c:v>Máster Universitario en Necesidades Específicas de Apoio Educativo</c:v>
                </c:pt>
              </c:strCache>
            </c:strRef>
          </c:cat>
          <c:val>
            <c:numRef>
              <c:f>'202'!$G$28:$G$33</c:f>
              <c:numCache>
                <c:formatCode>0.00</c:formatCode>
                <c:ptCount val="6"/>
                <c:pt idx="0">
                  <c:v>2.8700122100122099</c:v>
                </c:pt>
                <c:pt idx="1">
                  <c:v>2.9931699346405227</c:v>
                </c:pt>
                <c:pt idx="2">
                  <c:v>2.8454492753623186</c:v>
                </c:pt>
                <c:pt idx="3">
                  <c:v>3.1</c:v>
                </c:pt>
                <c:pt idx="4">
                  <c:v>2.6266666666666669</c:v>
                </c:pt>
                <c:pt idx="5">
                  <c:v>2.7949206349206346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52-4439-8FF4-8414928F69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6344872"/>
        <c:axId val="536345264"/>
      </c:barChart>
      <c:catAx>
        <c:axId val="536344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5264"/>
        <c:crosses val="autoZero"/>
        <c:auto val="1"/>
        <c:lblAlgn val="ctr"/>
        <c:lblOffset val="100"/>
        <c:noMultiLvlLbl val="0"/>
      </c:catAx>
      <c:valAx>
        <c:axId val="53634526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34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Ciencias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07-47F1-A124-264BA2442A9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07-47F1-A124-264BA2442A9D}"/>
              </c:ext>
            </c:extLst>
          </c:dPt>
          <c:dLbls>
            <c:dLbl>
              <c:idx val="0"/>
              <c:layout>
                <c:manualLayout>
                  <c:x val="0.23946356541111316"/>
                  <c:y val="6.6750095526218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07-47F1-A124-264BA2442A9D}"/>
                </c:ext>
              </c:extLst>
            </c:dLbl>
            <c:dLbl>
              <c:idx val="1"/>
              <c:layout>
                <c:manualLayout>
                  <c:x val="0.1609195159562681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07-47F1-A124-264BA2442A9D}"/>
                </c:ext>
              </c:extLst>
            </c:dLbl>
            <c:dLbl>
              <c:idx val="2"/>
              <c:layout>
                <c:manualLayout>
                  <c:x val="0.18199230971244612"/>
                  <c:y val="-3.33750477631096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07-47F1-A124-264BA2442A9D}"/>
                </c:ext>
              </c:extLst>
            </c:dLbl>
            <c:dLbl>
              <c:idx val="3"/>
              <c:layout>
                <c:manualLayout>
                  <c:x val="0.21264364608506861"/>
                  <c:y val="-6.118688072963363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07-47F1-A124-264BA2442A9D}"/>
                </c:ext>
              </c:extLst>
            </c:dLbl>
            <c:dLbl>
              <c:idx val="4"/>
              <c:layout>
                <c:manualLayout>
                  <c:x val="7.0881215361689467E-2"/>
                  <c:y val="-6.118688072963363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07-47F1-A124-264BA2442A9D}"/>
                </c:ext>
              </c:extLst>
            </c:dLbl>
            <c:dLbl>
              <c:idx val="5"/>
              <c:layout>
                <c:manualLayout>
                  <c:x val="0.18390801823573502"/>
                  <c:y val="-3.059344036481681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07-47F1-A124-264BA2442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'101'!$C$30:$C$35</c:f>
              <c:strCache>
                <c:ptCount val="6"/>
                <c:pt idx="0">
                  <c:v>Grao en Ciencia e Tecnoloxía dos Alimentos</c:v>
                </c:pt>
                <c:pt idx="1">
                  <c:v>Grao en Ciencias Ambientais</c:v>
                </c:pt>
                <c:pt idx="2">
                  <c:v>Grao en Enxeñaría Agraria</c:v>
                </c:pt>
                <c:pt idx="3">
                  <c:v>Máster Universitario en Fotónica e Tecnoloxías do Láser</c:v>
                </c:pt>
                <c:pt idx="4">
                  <c:v>Máster Universitario en Nutrición</c:v>
                </c:pt>
                <c:pt idx="5">
                  <c:v>Máster Universitario en Ciencia e Tecnoloxía Agroalimentaria e Ambiental</c:v>
                </c:pt>
              </c:strCache>
            </c:strRef>
          </c:cat>
          <c:val>
            <c:numRef>
              <c:f>'101'!$H$30:$H$35</c:f>
              <c:numCache>
                <c:formatCode>0%</c:formatCode>
                <c:ptCount val="6"/>
                <c:pt idx="0">
                  <c:v>0.5</c:v>
                </c:pt>
                <c:pt idx="1">
                  <c:v>0.2857142857142857</c:v>
                </c:pt>
                <c:pt idx="2">
                  <c:v>0.36363636363636365</c:v>
                </c:pt>
                <c:pt idx="3">
                  <c:v>0.42857142857142855</c:v>
                </c:pt>
                <c:pt idx="4">
                  <c:v>0.1</c:v>
                </c:pt>
                <c:pt idx="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07-47F1-A124-264BA2442A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351992"/>
        <c:axId val="236350424"/>
      </c:barChart>
      <c:catAx>
        <c:axId val="236351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50424"/>
        <c:crosses val="autoZero"/>
        <c:auto val="1"/>
        <c:lblAlgn val="r"/>
        <c:lblOffset val="100"/>
        <c:noMultiLvlLbl val="0"/>
      </c:catAx>
      <c:valAx>
        <c:axId val="2363504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gl-ES" sz="1400">
                <a:latin typeface="+mn-lt"/>
              </a:rPr>
              <a:t>Titulacións da Escola de Enxeñaría Forestal</a:t>
            </a:r>
          </a:p>
          <a:p>
            <a:pPr>
              <a:defRPr/>
            </a:pPr>
            <a:r>
              <a:rPr lang="gl-ES" sz="1400" b="1">
                <a:latin typeface="+mn-lt"/>
              </a:rPr>
              <a:t>SI</a:t>
            </a:r>
            <a:r>
              <a:rPr lang="gl-ES" sz="1400" b="0">
                <a:latin typeface="+mn-lt"/>
              </a:rPr>
              <a:t> 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23831531840783618"/>
                  <c:y val="-1.0884352186783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15-4810-A807-A16EE8BD6B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'203'!$C$28</c:f>
              <c:strCache>
                <c:ptCount val="1"/>
                <c:pt idx="0">
                  <c:v>Grao en Enxeñaría Forestal</c:v>
                </c:pt>
              </c:strCache>
            </c:strRef>
          </c:cat>
          <c:val>
            <c:numRef>
              <c:f>'203'!$I$28</c:f>
              <c:numCache>
                <c:formatCode>0%</c:formatCode>
                <c:ptCount val="1"/>
                <c:pt idx="0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5-4810-A807-A16EE8BD6B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6988424"/>
        <c:axId val="476987640"/>
      </c:barChart>
      <c:catAx>
        <c:axId val="47698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7640"/>
        <c:crosses val="autoZero"/>
        <c:auto val="1"/>
        <c:lblAlgn val="r"/>
        <c:lblOffset val="100"/>
        <c:noMultiLvlLbl val="0"/>
      </c:catAx>
      <c:valAx>
        <c:axId val="47698764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84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>
                <a:solidFill>
                  <a:schemeClr val="bg2">
                    <a:lumMod val="50000"/>
                  </a:schemeClr>
                </a:solidFill>
              </a:rPr>
              <a:t>Gra</a:t>
            </a:r>
            <a:r>
              <a:rPr lang="gl-ES" baseline="0">
                <a:solidFill>
                  <a:schemeClr val="bg2">
                    <a:lumMod val="50000"/>
                  </a:schemeClr>
                </a:solidFill>
              </a:rPr>
              <a:t>o en Enxeñaría Forestal</a:t>
            </a:r>
            <a:endParaRPr lang="gl-ES">
              <a:solidFill>
                <a:schemeClr val="bg2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bg2">
                    <a:lumMod val="50000"/>
                  </a:schemeClr>
                </a:solidFill>
              </a:rPr>
              <a:t>Valoracións por ítem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574828478165199"/>
          <c:y val="0.17171296296296296"/>
          <c:w val="0.82546697947436909"/>
          <c:h val="0.69399039203382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DC-4A89-873C-789A9A4362D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DC-4A89-873C-789A9A4362D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DC-4A89-873C-789A9A4362D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DC-4A89-873C-789A9A4362D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DC-4A89-873C-789A9A4362D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DC-4A89-873C-789A9A4362D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DC-4A89-873C-789A9A4362DC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7F7AB50E-4A42-4DF1-8CEE-FA7AF21110A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8DC-4A89-873C-789A9A4362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B2BFFD-75FA-4C1C-A94A-A577A199C86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8DC-4A89-873C-789A9A4362DC}"/>
                </c:ext>
              </c:extLst>
            </c:dLbl>
            <c:dLbl>
              <c:idx val="6"/>
              <c:layout>
                <c:manualLayout>
                  <c:x val="6.7425200168563003E-3"/>
                  <c:y val="-3.7140204271124172E-3"/>
                </c:manualLayout>
              </c:layout>
              <c:tx>
                <c:rich>
                  <a:bodyPr/>
                  <a:lstStyle/>
                  <a:p>
                    <a:fld id="{BBB08785-6BE7-453D-A193-039A2CA68DAE}" type="VALUE">
                      <a:rPr lang="en-US" b="0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8DC-4A89-873C-789A9A4362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'203'!$J$27:$X$27</c:f>
              <c:strCache>
                <c:ptCount val="15"/>
                <c:pt idx="0">
                  <c:v>Valoración 
ítem 1</c:v>
                </c:pt>
                <c:pt idx="1">
                  <c:v>Valoración 
ítem 2</c:v>
                </c:pt>
                <c:pt idx="2">
                  <c:v>Valoración 
ítem 3</c:v>
                </c:pt>
                <c:pt idx="3">
                  <c:v>Valoración 
ítem 4</c:v>
                </c:pt>
                <c:pt idx="4">
                  <c:v>Valoración 
ítem 5</c:v>
                </c:pt>
                <c:pt idx="5">
                  <c:v>Valoración 
ítem 6</c:v>
                </c:pt>
                <c:pt idx="6">
                  <c:v>Valoración 
ítem 7</c:v>
                </c:pt>
                <c:pt idx="7">
                  <c:v>Valoración ítem 8</c:v>
                </c:pt>
                <c:pt idx="8">
                  <c:v>Valoración 
ítem 9</c:v>
                </c:pt>
                <c:pt idx="9">
                  <c:v>Valoración 
ítem 10</c:v>
                </c:pt>
                <c:pt idx="10">
                  <c:v>Valoración 
ítem 11</c:v>
                </c:pt>
                <c:pt idx="11">
                  <c:v>Valoración 
ítem 12</c:v>
                </c:pt>
                <c:pt idx="12">
                  <c:v>Valoración 
ítem 13</c:v>
                </c:pt>
                <c:pt idx="13">
                  <c:v>Valoración 
ítem 14</c:v>
                </c:pt>
                <c:pt idx="14">
                  <c:v>Valoración 
ítem 15</c:v>
                </c:pt>
              </c:strCache>
            </c:strRef>
          </c:cat>
          <c:val>
            <c:numRef>
              <c:f>'203'!$J$28:$X$28</c:f>
              <c:numCache>
                <c:formatCode>0.00</c:formatCode>
                <c:ptCount val="15"/>
                <c:pt idx="0">
                  <c:v>3.0909090909090908</c:v>
                </c:pt>
                <c:pt idx="1">
                  <c:v>3.4545454545454546</c:v>
                </c:pt>
                <c:pt idx="2">
                  <c:v>2.4444444444444446</c:v>
                </c:pt>
                <c:pt idx="3">
                  <c:v>2</c:v>
                </c:pt>
                <c:pt idx="4">
                  <c:v>3</c:v>
                </c:pt>
                <c:pt idx="5">
                  <c:v>3.4</c:v>
                </c:pt>
                <c:pt idx="6">
                  <c:v>2.7142857142857144</c:v>
                </c:pt>
                <c:pt idx="7">
                  <c:v>3.7777777777777777</c:v>
                </c:pt>
                <c:pt idx="8">
                  <c:v>3.8888888888888888</c:v>
                </c:pt>
                <c:pt idx="9">
                  <c:v>4.0999999999999996</c:v>
                </c:pt>
                <c:pt idx="10">
                  <c:v>3.1</c:v>
                </c:pt>
                <c:pt idx="11">
                  <c:v>3.4</c:v>
                </c:pt>
                <c:pt idx="12">
                  <c:v>2.8</c:v>
                </c:pt>
                <c:pt idx="13">
                  <c:v>3</c:v>
                </c:pt>
                <c:pt idx="14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DC-4A89-873C-789A9A4362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76986072"/>
        <c:axId val="476986464"/>
      </c:barChart>
      <c:catAx>
        <c:axId val="47698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6464"/>
        <c:crosses val="autoZero"/>
        <c:auto val="1"/>
        <c:lblAlgn val="ctr"/>
        <c:lblOffset val="200"/>
        <c:noMultiLvlLbl val="0"/>
      </c:catAx>
      <c:valAx>
        <c:axId val="476986464"/>
        <c:scaling>
          <c:orientation val="minMax"/>
          <c:max val="5"/>
          <c:min val="1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6072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gl-ES" sz="1400">
                <a:latin typeface="+mn-lt"/>
              </a:rPr>
              <a:t>Titulacións da Facultade de CC</a:t>
            </a:r>
            <a:r>
              <a:rPr lang="gl-ES" sz="1400" baseline="0">
                <a:latin typeface="+mn-lt"/>
              </a:rPr>
              <a:t>. Sociais e da Comunicación</a:t>
            </a:r>
            <a:endParaRPr lang="gl-ES" sz="1400">
              <a:latin typeface="+mn-lt"/>
            </a:endParaRPr>
          </a:p>
          <a:p>
            <a:pPr>
              <a:defRPr/>
            </a:pPr>
            <a:r>
              <a:rPr lang="gl-ES" sz="1400" b="1">
                <a:latin typeface="+mn-lt"/>
              </a:rPr>
              <a:t>SI</a:t>
            </a:r>
            <a:r>
              <a:rPr lang="gl-ES" sz="1400" b="0">
                <a:latin typeface="+mn-lt"/>
              </a:rPr>
              <a:t> 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7D-44CE-A720-AFB1E8F0EC4D}"/>
              </c:ext>
            </c:extLst>
          </c:dPt>
          <c:dLbls>
            <c:dLbl>
              <c:idx val="0"/>
              <c:layout>
                <c:manualLayout>
                  <c:x val="0.23831531840783618"/>
                  <c:y val="-1.0884352186783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D-44CE-A720-AFB1E8F0EC4D}"/>
                </c:ext>
              </c:extLst>
            </c:dLbl>
            <c:dLbl>
              <c:idx val="1"/>
              <c:layout>
                <c:manualLayout>
                  <c:x val="0.12942987120425589"/>
                  <c:y val="3.62811739559449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7D-44CE-A720-AFB1E8F0EC4D}"/>
                </c:ext>
              </c:extLst>
            </c:dLbl>
            <c:dLbl>
              <c:idx val="2"/>
              <c:layout>
                <c:manualLayout>
                  <c:x val="0.19106314320628251"/>
                  <c:y val="-6.65147172022100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7D-44CE-A720-AFB1E8F0EC4D}"/>
                </c:ext>
              </c:extLst>
            </c:dLbl>
            <c:dLbl>
              <c:idx val="3"/>
              <c:layout>
                <c:manualLayout>
                  <c:x val="0.17257316160567454"/>
                  <c:y val="-6.651471720221002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7D-44CE-A720-AFB1E8F0EC4D}"/>
                </c:ext>
              </c:extLst>
            </c:dLbl>
            <c:dLbl>
              <c:idx val="4"/>
              <c:layout>
                <c:manualLayout>
                  <c:x val="0.23420643360770116"/>
                  <c:y val="3.6281173955944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7D-44CE-A720-AFB1E8F0EC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'204'!$C$28:$C$32</c:f>
              <c:strCache>
                <c:ptCount val="5"/>
                <c:pt idx="0">
                  <c:v>Grao en Comunicación Audiovisual</c:v>
                </c:pt>
                <c:pt idx="1">
                  <c:v>Grao en Dirección e Xestión Pública </c:v>
                </c:pt>
                <c:pt idx="2">
                  <c:v>Grao en Publicidade e Relacións Públicas</c:v>
                </c:pt>
                <c:pt idx="3">
                  <c:v>Máster Universitario en Dirección de Arte en Publicidade</c:v>
                </c:pt>
                <c:pt idx="4">
                  <c:v>Máster Universitario en Dirección Pública e Liderado Institucional</c:v>
                </c:pt>
              </c:strCache>
            </c:strRef>
          </c:cat>
          <c:val>
            <c:numRef>
              <c:f>'204'!$I$28:$I$32</c:f>
              <c:numCache>
                <c:formatCode>0%</c:formatCode>
                <c:ptCount val="5"/>
                <c:pt idx="0">
                  <c:v>0.8571428571428571</c:v>
                </c:pt>
                <c:pt idx="1">
                  <c:v>0.375</c:v>
                </c:pt>
                <c:pt idx="2">
                  <c:v>0.64</c:v>
                </c:pt>
                <c:pt idx="3">
                  <c:v>0.54545454545454541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7D-44CE-A720-AFB1E8F0EC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6988816"/>
        <c:axId val="476989208"/>
      </c:barChart>
      <c:catAx>
        <c:axId val="47698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9208"/>
        <c:crosses val="autoZero"/>
        <c:auto val="1"/>
        <c:lblAlgn val="r"/>
        <c:lblOffset val="100"/>
        <c:noMultiLvlLbl val="0"/>
      </c:catAx>
      <c:valAx>
        <c:axId val="4769892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88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CC. Sociais e da Comunicación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53-4C7F-8E35-4768187A7D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53-4C7F-8E35-4768187A7D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53-4C7F-8E35-4768187A7D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'204'!$C$28:$C$32</c:f>
              <c:strCache>
                <c:ptCount val="5"/>
                <c:pt idx="0">
                  <c:v>Grao en Comunicación Audiovisual</c:v>
                </c:pt>
                <c:pt idx="1">
                  <c:v>Grao en Dirección e Xestión Pública </c:v>
                </c:pt>
                <c:pt idx="2">
                  <c:v>Grao en Publicidade e Relacións Públicas</c:v>
                </c:pt>
                <c:pt idx="3">
                  <c:v>Máster Universitario en Dirección de Arte en Publicidade</c:v>
                </c:pt>
                <c:pt idx="4">
                  <c:v>Máster Universitario en Dirección Pública e Liderado Institucional</c:v>
                </c:pt>
              </c:strCache>
            </c:strRef>
          </c:cat>
          <c:val>
            <c:numRef>
              <c:f>'204'!$G$28:$G$32</c:f>
              <c:numCache>
                <c:formatCode>0.00</c:formatCode>
                <c:ptCount val="5"/>
                <c:pt idx="0">
                  <c:v>3.6101587301587301</c:v>
                </c:pt>
                <c:pt idx="1">
                  <c:v>3.9908730158730159</c:v>
                </c:pt>
                <c:pt idx="2">
                  <c:v>3.3044545454545453</c:v>
                </c:pt>
                <c:pt idx="3">
                  <c:v>2.7109090909090914</c:v>
                </c:pt>
                <c:pt idx="4">
                  <c:v>3.7933333333333339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53-4C7F-8E35-4768187A7D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76989992"/>
        <c:axId val="476990384"/>
      </c:barChart>
      <c:catAx>
        <c:axId val="476989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90384"/>
        <c:crosses val="autoZero"/>
        <c:auto val="1"/>
        <c:lblAlgn val="ctr"/>
        <c:lblOffset val="100"/>
        <c:noMultiLvlLbl val="0"/>
      </c:catAx>
      <c:valAx>
        <c:axId val="47699038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gl-ES" sz="1400">
                <a:latin typeface="+mn-lt"/>
              </a:rPr>
              <a:t>Titulacións da Facultade de Fisioterapia</a:t>
            </a:r>
          </a:p>
          <a:p>
            <a:pPr>
              <a:defRPr/>
            </a:pPr>
            <a:r>
              <a:rPr lang="gl-ES" sz="1400" b="1">
                <a:latin typeface="+mn-lt"/>
              </a:rPr>
              <a:t>SI</a:t>
            </a:r>
            <a:r>
              <a:rPr lang="gl-ES" sz="1400" b="0">
                <a:latin typeface="+mn-lt"/>
              </a:rPr>
              <a:t> 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30-4A4D-9AD7-5E18149DB9C7}"/>
              </c:ext>
            </c:extLst>
          </c:dPt>
          <c:dLbls>
            <c:dLbl>
              <c:idx val="0"/>
              <c:layout>
                <c:manualLayout>
                  <c:x val="0.23831531840783618"/>
                  <c:y val="-1.08843521867834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0-4A4D-9AD7-5E18149DB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'205'!$C$28</c:f>
              <c:strCache>
                <c:ptCount val="1"/>
                <c:pt idx="0">
                  <c:v>Grao en Fisioterapia</c:v>
                </c:pt>
              </c:strCache>
            </c:strRef>
          </c:cat>
          <c:val>
            <c:numRef>
              <c:f>'205'!$I$28</c:f>
              <c:numCache>
                <c:formatCode>0%</c:formatCode>
                <c:ptCount val="1"/>
                <c:pt idx="0">
                  <c:v>0.92307692307692313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0-4A4D-9AD7-5E18149DB9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6990776"/>
        <c:axId val="476991560"/>
      </c:barChart>
      <c:catAx>
        <c:axId val="47699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91560"/>
        <c:crosses val="autoZero"/>
        <c:auto val="1"/>
        <c:lblAlgn val="r"/>
        <c:lblOffset val="100"/>
        <c:noMultiLvlLbl val="0"/>
      </c:catAx>
      <c:valAx>
        <c:axId val="4769915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907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>
                <a:solidFill>
                  <a:schemeClr val="bg2">
                    <a:lumMod val="50000"/>
                  </a:schemeClr>
                </a:solidFill>
              </a:rPr>
              <a:t>Gra</a:t>
            </a:r>
            <a:r>
              <a:rPr lang="gl-ES" baseline="0">
                <a:solidFill>
                  <a:schemeClr val="bg2">
                    <a:lumMod val="50000"/>
                  </a:schemeClr>
                </a:solidFill>
              </a:rPr>
              <a:t>o en Fisioterapia </a:t>
            </a:r>
            <a:r>
              <a:rPr lang="gl-ES" sz="1400" b="0">
                <a:solidFill>
                  <a:schemeClr val="bg2">
                    <a:lumMod val="50000"/>
                  </a:schemeClr>
                </a:solidFill>
              </a:rPr>
              <a:t>Valoracións por ítem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574828478165199"/>
          <c:y val="0.17171296296296296"/>
          <c:w val="0.82546697947436909"/>
          <c:h val="0.69399039203382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22-4B98-8165-529CF5C1DCE3}"/>
              </c:ext>
            </c:extLst>
          </c:dPt>
          <c:dPt>
            <c:idx val="5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22-4B98-8165-529CF5C1DCE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22-4B98-8165-529CF5C1DCE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22-4B98-8165-529CF5C1DCE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22-4B98-8165-529CF5C1DCE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22-4B98-8165-529CF5C1DCE3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7F7AB50E-4A42-4DF1-8CEE-FA7AF21110A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322-4B98-8165-529CF5C1DC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B2BFFD-75FA-4C1C-A94A-A577A199C86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322-4B98-8165-529CF5C1DCE3}"/>
                </c:ext>
              </c:extLst>
            </c:dLbl>
            <c:dLbl>
              <c:idx val="6"/>
              <c:layout>
                <c:manualLayout>
                  <c:x val="6.7425200168563003E-3"/>
                  <c:y val="-3.7140204271124172E-3"/>
                </c:manualLayout>
              </c:layout>
              <c:tx>
                <c:rich>
                  <a:bodyPr/>
                  <a:lstStyle/>
                  <a:p>
                    <a:fld id="{BBB08785-6BE7-453D-A193-039A2CA68DAE}" type="VALUE">
                      <a:rPr lang="en-US" b="0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322-4B98-8165-529CF5C1D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'251'!$J$27:$X$27</c:f>
              <c:strCache>
                <c:ptCount val="15"/>
                <c:pt idx="0">
                  <c:v>Valoración 
ítem 1</c:v>
                </c:pt>
                <c:pt idx="1">
                  <c:v>Valoración 
ítem 2</c:v>
                </c:pt>
                <c:pt idx="2">
                  <c:v>Valoración 
ítem 3</c:v>
                </c:pt>
                <c:pt idx="3">
                  <c:v>Valoración 
ítem 4</c:v>
                </c:pt>
                <c:pt idx="4">
                  <c:v>Valoración 
ítem 5</c:v>
                </c:pt>
                <c:pt idx="5">
                  <c:v>Valoración 
ítem 6</c:v>
                </c:pt>
                <c:pt idx="6">
                  <c:v>Valoración 
ítem 7</c:v>
                </c:pt>
                <c:pt idx="7">
                  <c:v>Valoración ítem 8</c:v>
                </c:pt>
                <c:pt idx="8">
                  <c:v>Valoración 
ítem 9</c:v>
                </c:pt>
                <c:pt idx="9">
                  <c:v>Valoración 
ítem 10</c:v>
                </c:pt>
                <c:pt idx="10">
                  <c:v>Valoración 
ítem 11</c:v>
                </c:pt>
                <c:pt idx="11">
                  <c:v>Valoración 
ítem 12</c:v>
                </c:pt>
                <c:pt idx="12">
                  <c:v>Valoración 
ítem 13</c:v>
                </c:pt>
                <c:pt idx="13">
                  <c:v>Valoración 
ítem 14</c:v>
                </c:pt>
                <c:pt idx="14">
                  <c:v>Valoración 
ítem 15</c:v>
                </c:pt>
              </c:strCache>
            </c:strRef>
          </c:cat>
          <c:val>
            <c:numRef>
              <c:f>'251'!$J$28:$X$28</c:f>
              <c:numCache>
                <c:formatCode>0.00</c:formatCode>
                <c:ptCount val="15"/>
                <c:pt idx="0">
                  <c:v>4</c:v>
                </c:pt>
                <c:pt idx="1">
                  <c:v>4.2222222222222223</c:v>
                </c:pt>
                <c:pt idx="2">
                  <c:v>3.2222222222222223</c:v>
                </c:pt>
                <c:pt idx="3">
                  <c:v>3.5555555555555554</c:v>
                </c:pt>
                <c:pt idx="4">
                  <c:v>3.3333333333333335</c:v>
                </c:pt>
                <c:pt idx="5">
                  <c:v>3.2222222222222223</c:v>
                </c:pt>
                <c:pt idx="6">
                  <c:v>4.333333333333333</c:v>
                </c:pt>
                <c:pt idx="7">
                  <c:v>3.4444444444444446</c:v>
                </c:pt>
                <c:pt idx="8">
                  <c:v>3</c:v>
                </c:pt>
                <c:pt idx="9">
                  <c:v>3</c:v>
                </c:pt>
                <c:pt idx="10">
                  <c:v>4.125</c:v>
                </c:pt>
                <c:pt idx="11">
                  <c:v>4.2222222222222223</c:v>
                </c:pt>
                <c:pt idx="12">
                  <c:v>4.4444444444444446</c:v>
                </c:pt>
                <c:pt idx="13">
                  <c:v>3.8888888888888888</c:v>
                </c:pt>
                <c:pt idx="14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22-4B98-8165-529CF5C1DC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76984896"/>
        <c:axId val="476985288"/>
      </c:barChart>
      <c:catAx>
        <c:axId val="4769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5288"/>
        <c:crosses val="autoZero"/>
        <c:auto val="1"/>
        <c:lblAlgn val="ctr"/>
        <c:lblOffset val="200"/>
        <c:noMultiLvlLbl val="0"/>
      </c:catAx>
      <c:valAx>
        <c:axId val="476985288"/>
        <c:scaling>
          <c:orientation val="minMax"/>
          <c:max val="5"/>
          <c:min val="1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984896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gl-ES" sz="1400">
                <a:latin typeface="+mn-lt"/>
              </a:rPr>
              <a:t>Titulacións da Facultade de Enfermería-PONTEVEDRA</a:t>
            </a:r>
          </a:p>
          <a:p>
            <a:pPr>
              <a:defRPr/>
            </a:pPr>
            <a:r>
              <a:rPr lang="gl-ES" sz="1400" b="1">
                <a:latin typeface="+mn-lt"/>
              </a:rPr>
              <a:t>SI</a:t>
            </a:r>
            <a:r>
              <a:rPr lang="gl-ES" sz="1400" b="0">
                <a:latin typeface="+mn-lt"/>
              </a:rPr>
              <a:t> traballan ou traballaron nun ámbito relacionado coa titulación</a:t>
            </a:r>
          </a:p>
        </c:rich>
      </c:tx>
      <c:layout>
        <c:manualLayout>
          <c:xMode val="edge"/>
          <c:yMode val="edge"/>
          <c:x val="0.16920549374074487"/>
          <c:y val="2.3147960340963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92-4507-9C18-EFF652757542}"/>
              </c:ext>
            </c:extLst>
          </c:dPt>
          <c:dLbls>
            <c:dLbl>
              <c:idx val="0"/>
              <c:layout>
                <c:manualLayout>
                  <c:x val="0.35336409281161929"/>
                  <c:y val="-1.45124695823779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2-4507-9C18-EFF6527575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'251'!$C$28</c:f>
              <c:strCache>
                <c:ptCount val="1"/>
                <c:pt idx="0">
                  <c:v>Grao en Enfermaría</c:v>
                </c:pt>
              </c:strCache>
            </c:strRef>
          </c:cat>
          <c:val>
            <c:numRef>
              <c:f>'251'!$I$28</c:f>
              <c:numCache>
                <c:formatCode>0%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2-4507-9C18-EFF6527575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6928080"/>
        <c:axId val="536927296"/>
      </c:barChart>
      <c:catAx>
        <c:axId val="53692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27296"/>
        <c:crosses val="autoZero"/>
        <c:auto val="1"/>
        <c:lblAlgn val="r"/>
        <c:lblOffset val="100"/>
        <c:noMultiLvlLbl val="0"/>
      </c:catAx>
      <c:valAx>
        <c:axId val="5369272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280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>
                <a:solidFill>
                  <a:schemeClr val="bg2">
                    <a:lumMod val="50000"/>
                  </a:schemeClr>
                </a:solidFill>
              </a:rPr>
              <a:t>Gra</a:t>
            </a:r>
            <a:r>
              <a:rPr lang="gl-ES" baseline="0">
                <a:solidFill>
                  <a:schemeClr val="bg2">
                    <a:lumMod val="50000"/>
                  </a:schemeClr>
                </a:solidFill>
              </a:rPr>
              <a:t>o en Enfermería-PONTEVEDRA</a:t>
            </a:r>
          </a:p>
          <a:p>
            <a:pPr>
              <a:defRPr/>
            </a:pPr>
            <a:r>
              <a:rPr lang="gl-ES" sz="1400" b="0">
                <a:solidFill>
                  <a:schemeClr val="bg2">
                    <a:lumMod val="50000"/>
                  </a:schemeClr>
                </a:solidFill>
              </a:rPr>
              <a:t>Valoracións por ítem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574828478165199"/>
          <c:y val="0.17171296296296296"/>
          <c:w val="0.82546697947436909"/>
          <c:h val="0.69399039203382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16-4DA3-897F-0D6CDC13072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16-4DA3-897F-0D6CDC13072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16-4DA3-897F-0D6CDC13072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16-4DA3-897F-0D6CDC13072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16-4DA3-897F-0D6CDC13072D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16-4DA3-897F-0D6CDC13072D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7F7AB50E-4A42-4DF1-8CEE-FA7AF21110A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316-4DA3-897F-0D6CDC13072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B2BFFD-75FA-4C1C-A94A-A577A199C86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316-4DA3-897F-0D6CDC13072D}"/>
                </c:ext>
              </c:extLst>
            </c:dLbl>
            <c:dLbl>
              <c:idx val="6"/>
              <c:layout>
                <c:manualLayout>
                  <c:x val="6.7425200168563003E-3"/>
                  <c:y val="-3.7140204271124172E-3"/>
                </c:manualLayout>
              </c:layout>
              <c:tx>
                <c:rich>
                  <a:bodyPr/>
                  <a:lstStyle/>
                  <a:p>
                    <a:fld id="{BBB08785-6BE7-453D-A193-039A2CA68DAE}" type="VALUE">
                      <a:rPr lang="en-US" b="0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316-4DA3-897F-0D6CDC1307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'251'!$J$27:$X$27</c:f>
              <c:strCache>
                <c:ptCount val="15"/>
                <c:pt idx="0">
                  <c:v>Valoración 
ítem 1</c:v>
                </c:pt>
                <c:pt idx="1">
                  <c:v>Valoración 
ítem 2</c:v>
                </c:pt>
                <c:pt idx="2">
                  <c:v>Valoración 
ítem 3</c:v>
                </c:pt>
                <c:pt idx="3">
                  <c:v>Valoración 
ítem 4</c:v>
                </c:pt>
                <c:pt idx="4">
                  <c:v>Valoración 
ítem 5</c:v>
                </c:pt>
                <c:pt idx="5">
                  <c:v>Valoración 
ítem 6</c:v>
                </c:pt>
                <c:pt idx="6">
                  <c:v>Valoración 
ítem 7</c:v>
                </c:pt>
                <c:pt idx="7">
                  <c:v>Valoración ítem 8</c:v>
                </c:pt>
                <c:pt idx="8">
                  <c:v>Valoración 
ítem 9</c:v>
                </c:pt>
                <c:pt idx="9">
                  <c:v>Valoración 
ítem 10</c:v>
                </c:pt>
                <c:pt idx="10">
                  <c:v>Valoración 
ítem 11</c:v>
                </c:pt>
                <c:pt idx="11">
                  <c:v>Valoración 
ítem 12</c:v>
                </c:pt>
                <c:pt idx="12">
                  <c:v>Valoración 
ítem 13</c:v>
                </c:pt>
                <c:pt idx="13">
                  <c:v>Valoración 
ítem 14</c:v>
                </c:pt>
                <c:pt idx="14">
                  <c:v>Valoración 
ítem 15</c:v>
                </c:pt>
              </c:strCache>
            </c:strRef>
          </c:cat>
          <c:val>
            <c:numRef>
              <c:f>'251'!$J$28:$X$28</c:f>
              <c:numCache>
                <c:formatCode>0.00</c:formatCode>
                <c:ptCount val="15"/>
                <c:pt idx="0">
                  <c:v>4</c:v>
                </c:pt>
                <c:pt idx="1">
                  <c:v>4.2222222222222223</c:v>
                </c:pt>
                <c:pt idx="2">
                  <c:v>3.2222222222222223</c:v>
                </c:pt>
                <c:pt idx="3">
                  <c:v>3.5555555555555554</c:v>
                </c:pt>
                <c:pt idx="4">
                  <c:v>3.3333333333333335</c:v>
                </c:pt>
                <c:pt idx="5">
                  <c:v>3.2222222222222223</c:v>
                </c:pt>
                <c:pt idx="6">
                  <c:v>4.333333333333333</c:v>
                </c:pt>
                <c:pt idx="7">
                  <c:v>3.4444444444444446</c:v>
                </c:pt>
                <c:pt idx="8">
                  <c:v>3</c:v>
                </c:pt>
                <c:pt idx="9">
                  <c:v>3</c:v>
                </c:pt>
                <c:pt idx="10">
                  <c:v>4.125</c:v>
                </c:pt>
                <c:pt idx="11">
                  <c:v>4.2222222222222223</c:v>
                </c:pt>
                <c:pt idx="12">
                  <c:v>4.4444444444444446</c:v>
                </c:pt>
                <c:pt idx="13">
                  <c:v>3.8888888888888888</c:v>
                </c:pt>
                <c:pt idx="14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316-4DA3-897F-0D6CDC1307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6932784"/>
        <c:axId val="536929648"/>
      </c:barChart>
      <c:catAx>
        <c:axId val="53693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29648"/>
        <c:crosses val="autoZero"/>
        <c:auto val="1"/>
        <c:lblAlgn val="ctr"/>
        <c:lblOffset val="200"/>
        <c:noMultiLvlLbl val="0"/>
      </c:catAx>
      <c:valAx>
        <c:axId val="536929648"/>
        <c:scaling>
          <c:orientation val="minMax"/>
          <c:max val="5"/>
          <c:min val="1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32784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>
                <a:solidFill>
                  <a:schemeClr val="bg2">
                    <a:lumMod val="50000"/>
                  </a:schemeClr>
                </a:solidFill>
              </a:rPr>
              <a:t>Gra</a:t>
            </a:r>
            <a:r>
              <a:rPr lang="gl-ES" baseline="0">
                <a:solidFill>
                  <a:schemeClr val="bg2">
                    <a:lumMod val="50000"/>
                  </a:schemeClr>
                </a:solidFill>
              </a:rPr>
              <a:t>o en Enxeñaría Mecánica-CUD</a:t>
            </a:r>
            <a:endParaRPr lang="gl-ES">
              <a:solidFill>
                <a:schemeClr val="bg2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bg2">
                    <a:lumMod val="50000"/>
                  </a:schemeClr>
                </a:solidFill>
              </a:rPr>
              <a:t>Valoracións por ítem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574828478165199"/>
          <c:y val="0.17171296296296296"/>
          <c:w val="0.82546697947436909"/>
          <c:h val="0.69399039203382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59-4061-B123-94A2A5E2466A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59-4061-B123-94A2A5E2466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59-4061-B123-94A2A5E2466A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7F7AB50E-4A42-4DF1-8CEE-FA7AF21110A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59-4061-B123-94A2A5E2466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B2BFFD-75FA-4C1C-A94A-A577A199C86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159-4061-B123-94A2A5E2466A}"/>
                </c:ext>
              </c:extLst>
            </c:dLbl>
            <c:dLbl>
              <c:idx val="6"/>
              <c:layout>
                <c:manualLayout>
                  <c:x val="6.7425200168563003E-3"/>
                  <c:y val="-3.7140204271124172E-3"/>
                </c:manualLayout>
              </c:layout>
              <c:tx>
                <c:rich>
                  <a:bodyPr/>
                  <a:lstStyle/>
                  <a:p>
                    <a:fld id="{BBB08785-6BE7-453D-A193-039A2CA68DAE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159-4061-B123-94A2A5E246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'252'!$J$27:$X$27</c:f>
              <c:strCache>
                <c:ptCount val="15"/>
                <c:pt idx="0">
                  <c:v>Valoración 
ítem 1</c:v>
                </c:pt>
                <c:pt idx="1">
                  <c:v>Valoración 
ítem 2</c:v>
                </c:pt>
                <c:pt idx="2">
                  <c:v>Valoración 
ítem 3</c:v>
                </c:pt>
                <c:pt idx="3">
                  <c:v>Valoración 
ítem 4</c:v>
                </c:pt>
                <c:pt idx="4">
                  <c:v>Valoración 
ítem 5</c:v>
                </c:pt>
                <c:pt idx="5">
                  <c:v>Valoración 
ítem 6</c:v>
                </c:pt>
                <c:pt idx="6">
                  <c:v>Valoración 
ítem 7</c:v>
                </c:pt>
                <c:pt idx="7">
                  <c:v>Valoración ítem 8</c:v>
                </c:pt>
                <c:pt idx="8">
                  <c:v>Valoración 
ítem 9</c:v>
                </c:pt>
                <c:pt idx="9">
                  <c:v>Valoración 
ítem 10</c:v>
                </c:pt>
                <c:pt idx="10">
                  <c:v>Valoración 
ítem 11</c:v>
                </c:pt>
                <c:pt idx="11">
                  <c:v>Valoración 
ítem 12</c:v>
                </c:pt>
                <c:pt idx="12">
                  <c:v>Valoración 
ítem 13</c:v>
                </c:pt>
                <c:pt idx="13">
                  <c:v>Valoración 
ítem 14</c:v>
                </c:pt>
                <c:pt idx="14">
                  <c:v>Valoración 
ítem 15</c:v>
                </c:pt>
              </c:strCache>
            </c:strRef>
          </c:cat>
          <c:val>
            <c:numRef>
              <c:f>'252'!$J$28:$X$28</c:f>
              <c:numCache>
                <c:formatCode>0.00</c:formatCode>
                <c:ptCount val="15"/>
                <c:pt idx="0">
                  <c:v>3</c:v>
                </c:pt>
                <c:pt idx="1">
                  <c:v>3.3333333333333335</c:v>
                </c:pt>
                <c:pt idx="2">
                  <c:v>3</c:v>
                </c:pt>
                <c:pt idx="3">
                  <c:v>3.6</c:v>
                </c:pt>
                <c:pt idx="4">
                  <c:v>3.1666666666666665</c:v>
                </c:pt>
                <c:pt idx="5">
                  <c:v>2.8333333333333335</c:v>
                </c:pt>
                <c:pt idx="6">
                  <c:v>4.25</c:v>
                </c:pt>
                <c:pt idx="7">
                  <c:v>3</c:v>
                </c:pt>
                <c:pt idx="8">
                  <c:v>3.6666666666666665</c:v>
                </c:pt>
                <c:pt idx="9">
                  <c:v>3.6666666666666665</c:v>
                </c:pt>
                <c:pt idx="10">
                  <c:v>3</c:v>
                </c:pt>
                <c:pt idx="11">
                  <c:v>3.3333333333333335</c:v>
                </c:pt>
                <c:pt idx="12">
                  <c:v>3</c:v>
                </c:pt>
                <c:pt idx="13">
                  <c:v>3.1666666666666665</c:v>
                </c:pt>
                <c:pt idx="1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59-4061-B123-94A2A5E246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6928864"/>
        <c:axId val="536929256"/>
      </c:barChart>
      <c:catAx>
        <c:axId val="5369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29256"/>
        <c:crosses val="autoZero"/>
        <c:auto val="1"/>
        <c:lblAlgn val="ctr"/>
        <c:lblOffset val="200"/>
        <c:noMultiLvlLbl val="0"/>
      </c:catAx>
      <c:valAx>
        <c:axId val="536929256"/>
        <c:scaling>
          <c:orientation val="minMax"/>
          <c:max val="5"/>
          <c:min val="1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28864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gl-ES" sz="1400">
                <a:latin typeface="+mn-lt"/>
              </a:rPr>
              <a:t>Titulacións do Centro Universitario da Defensa</a:t>
            </a:r>
          </a:p>
          <a:p>
            <a:pPr>
              <a:defRPr/>
            </a:pPr>
            <a:r>
              <a:rPr lang="gl-ES" sz="1400" b="1">
                <a:latin typeface="+mn-lt"/>
              </a:rPr>
              <a:t>SI</a:t>
            </a:r>
            <a:r>
              <a:rPr lang="gl-ES" sz="1400" b="0">
                <a:latin typeface="+mn-lt"/>
              </a:rPr>
              <a:t> 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41-4794-BA65-7C850CED5F80}"/>
              </c:ext>
            </c:extLst>
          </c:dPt>
          <c:dLbls>
            <c:dLbl>
              <c:idx val="0"/>
              <c:layout>
                <c:manualLayout>
                  <c:x val="0.35336409281161929"/>
                  <c:y val="-1.45124695823779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1-4794-BA65-7C850CED5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'252'!$C$28</c:f>
              <c:strCache>
                <c:ptCount val="1"/>
                <c:pt idx="0">
                  <c:v>Grao en Enxeñaría Mecánica</c:v>
                </c:pt>
              </c:strCache>
            </c:strRef>
          </c:cat>
          <c:val>
            <c:numRef>
              <c:f>'252'!$I$28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41-4794-BA65-7C850CED5F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6930040"/>
        <c:axId val="536926512"/>
      </c:barChart>
      <c:catAx>
        <c:axId val="53693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26512"/>
        <c:crosses val="autoZero"/>
        <c:auto val="1"/>
        <c:lblAlgn val="r"/>
        <c:lblOffset val="100"/>
        <c:noMultiLvlLbl val="0"/>
      </c:catAx>
      <c:valAx>
        <c:axId val="5369265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3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Ciencias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5A-4AA0-BFD1-2C186C9E1BBB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5A-4AA0-BFD1-2C186C9E1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'101'!$C$30:$C$35</c:f>
              <c:strCache>
                <c:ptCount val="6"/>
                <c:pt idx="0">
                  <c:v>Grao en Ciencia e Tecnoloxía dos Alimentos</c:v>
                </c:pt>
                <c:pt idx="1">
                  <c:v>Grao en Ciencias Ambientais</c:v>
                </c:pt>
                <c:pt idx="2">
                  <c:v>Grao en Enxeñaría Agraria</c:v>
                </c:pt>
                <c:pt idx="3">
                  <c:v>Máster Universitario en Fotónica e Tecnoloxías do Láser</c:v>
                </c:pt>
                <c:pt idx="4">
                  <c:v>Máster Universitario en Nutrición</c:v>
                </c:pt>
                <c:pt idx="5">
                  <c:v>Máster Universitario en Ciencia e Tecnoloxía Agroalimentaria e Ambiental</c:v>
                </c:pt>
              </c:strCache>
            </c:strRef>
          </c:cat>
          <c:val>
            <c:numRef>
              <c:f>'101'!$G$30:$G$35</c:f>
              <c:numCache>
                <c:formatCode>0.00</c:formatCode>
                <c:ptCount val="6"/>
                <c:pt idx="0">
                  <c:v>3.3</c:v>
                </c:pt>
                <c:pt idx="1">
                  <c:v>3.1644444444444439</c:v>
                </c:pt>
                <c:pt idx="2">
                  <c:v>3.072222222222222</c:v>
                </c:pt>
                <c:pt idx="3">
                  <c:v>3.9666666666666672</c:v>
                </c:pt>
                <c:pt idx="4">
                  <c:v>4.8571428571428568</c:v>
                </c:pt>
                <c:pt idx="5">
                  <c:v>2.3088888888888888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5A-4AA0-BFD1-2C186C9E1B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6353560"/>
        <c:axId val="236350816"/>
      </c:barChart>
      <c:catAx>
        <c:axId val="236353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50816"/>
        <c:crosses val="autoZero"/>
        <c:auto val="1"/>
        <c:lblAlgn val="ctr"/>
        <c:lblOffset val="100"/>
        <c:noMultiLvlLbl val="0"/>
      </c:catAx>
      <c:valAx>
        <c:axId val="236350816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5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Filoloxía e Tradución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9F-47FA-9E4B-D0AAC769AB0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9F-47FA-9E4B-D0AAC769AB0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9F-47FA-9E4B-D0AAC769AB0C}"/>
              </c:ext>
            </c:extLst>
          </c:dPt>
          <c:dLbls>
            <c:dLbl>
              <c:idx val="0"/>
              <c:layout>
                <c:manualLayout>
                  <c:x val="0.2100217764750209"/>
                  <c:y val="-1.425315572209818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9F-47FA-9E4B-D0AAC769AB0C}"/>
                </c:ext>
              </c:extLst>
            </c:dLbl>
            <c:dLbl>
              <c:idx val="1"/>
              <c:layout>
                <c:manualLayout>
                  <c:x val="0.15571776155717762"/>
                  <c:y val="4.01606425702811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9F-47FA-9E4B-D0AAC769AB0C}"/>
                </c:ext>
              </c:extLst>
            </c:dLbl>
            <c:dLbl>
              <c:idx val="2"/>
              <c:layout>
                <c:manualLayout>
                  <c:x val="0.15409570154095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9F-47FA-9E4B-D0AAC769AB0C}"/>
                </c:ext>
              </c:extLst>
            </c:dLbl>
            <c:dLbl>
              <c:idx val="3"/>
              <c:layout>
                <c:manualLayout>
                  <c:x val="0.23627572869180816"/>
                  <c:y val="-1.16618075801749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9F-47FA-9E4B-D0AAC769AB0C}"/>
                </c:ext>
              </c:extLst>
            </c:dLbl>
            <c:dLbl>
              <c:idx val="4"/>
              <c:layout>
                <c:manualLayout>
                  <c:x val="0.1021897810218978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9F-47FA-9E4B-D0AAC769AB0C}"/>
                </c:ext>
              </c:extLst>
            </c:dLbl>
            <c:dLbl>
              <c:idx val="5"/>
              <c:layout>
                <c:manualLayout>
                  <c:x val="1.403051845239992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9F-47FA-9E4B-D0AAC769AB0C}"/>
                </c:ext>
              </c:extLst>
            </c:dLbl>
            <c:dLbl>
              <c:idx val="6"/>
              <c:layout>
                <c:manualLayout>
                  <c:x val="0.2091767881241563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9F-47FA-9E4B-D0AAC769AB0C}"/>
                </c:ext>
              </c:extLst>
            </c:dLbl>
            <c:dLbl>
              <c:idx val="7"/>
              <c:layout>
                <c:manualLayout>
                  <c:x val="0.23751686909581657"/>
                  <c:y val="-7.77453838678332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9F-47FA-9E4B-D0AAC769AB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'301'!$C$28:$C$35</c:f>
              <c:strCache>
                <c:ptCount val="8"/>
                <c:pt idx="0">
                  <c:v>Grao en Estudos de Galego e Español</c:v>
                </c:pt>
                <c:pt idx="1">
                  <c:v>Grao en Linguas Estranxeiras</c:v>
                </c:pt>
                <c:pt idx="2">
                  <c:v>Grao en Tradución e Interpretación </c:v>
                </c:pt>
                <c:pt idx="3">
                  <c:v>Máster Universitario en Tradución Multimedia</c:v>
                </c:pt>
                <c:pt idx="4">
                  <c:v>Máster Universitario en Lingua e Comunicación nos Negocios</c:v>
                </c:pt>
                <c:pt idx="5">
                  <c:v>Máster Universitario en Estudos Ingleses Avanzados e as súas Aplicacións</c:v>
                </c:pt>
                <c:pt idx="6">
                  <c:v>Máster Universitario en Tradución para a Comunicación Internacional </c:v>
                </c:pt>
                <c:pt idx="7">
                  <c:v>Máster Universitario en Teatro e Artes Escénicas</c:v>
                </c:pt>
              </c:strCache>
            </c:strRef>
          </c:cat>
          <c:val>
            <c:numRef>
              <c:f>'301'!$I$28:$I$35</c:f>
              <c:numCache>
                <c:formatCode>0%</c:formatCode>
                <c:ptCount val="8"/>
                <c:pt idx="0">
                  <c:v>0.5</c:v>
                </c:pt>
                <c:pt idx="1">
                  <c:v>0.1</c:v>
                </c:pt>
                <c:pt idx="2">
                  <c:v>0.25641025641025639</c:v>
                </c:pt>
                <c:pt idx="3">
                  <c:v>0.8</c:v>
                </c:pt>
                <c:pt idx="4">
                  <c:v>0.25</c:v>
                </c:pt>
                <c:pt idx="5">
                  <c:v>0</c:v>
                </c:pt>
                <c:pt idx="6">
                  <c:v>0.66666666666666663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9F-47FA-9E4B-D0AAC769AB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6927688"/>
        <c:axId val="536931216"/>
      </c:barChart>
      <c:catAx>
        <c:axId val="536927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31216"/>
        <c:crosses val="autoZero"/>
        <c:auto val="1"/>
        <c:lblAlgn val="r"/>
        <c:lblOffset val="100"/>
        <c:noMultiLvlLbl val="0"/>
      </c:catAx>
      <c:valAx>
        <c:axId val="5369312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2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Filoloxía e Tradución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0E-40E8-AACF-B51CA60DB46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0E-40E8-AACF-B51CA60DB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'301'!$C$28:$C$35</c:f>
              <c:strCache>
                <c:ptCount val="8"/>
                <c:pt idx="0">
                  <c:v>Grao en Estudos de Galego e Español</c:v>
                </c:pt>
                <c:pt idx="1">
                  <c:v>Grao en Linguas Estranxeiras</c:v>
                </c:pt>
                <c:pt idx="2">
                  <c:v>Grao en Tradución e Interpretación </c:v>
                </c:pt>
                <c:pt idx="3">
                  <c:v>Máster Universitario en Tradución Multimedia</c:v>
                </c:pt>
                <c:pt idx="4">
                  <c:v>Máster Universitario en Lingua e Comunicación nos Negocios</c:v>
                </c:pt>
                <c:pt idx="5">
                  <c:v>Máster Universitario en Estudos Ingleses Avanzados e as súas Aplicacións</c:v>
                </c:pt>
                <c:pt idx="6">
                  <c:v>Máster Universitario en Tradución para a Comunicación Internacional </c:v>
                </c:pt>
                <c:pt idx="7">
                  <c:v>Máster Universitario en Teatro e Artes Escénicas</c:v>
                </c:pt>
              </c:strCache>
            </c:strRef>
          </c:cat>
          <c:val>
            <c:numRef>
              <c:f>'301'!$G$28:$G$35</c:f>
              <c:numCache>
                <c:formatCode>0.00</c:formatCode>
                <c:ptCount val="8"/>
                <c:pt idx="0">
                  <c:v>3.85</c:v>
                </c:pt>
                <c:pt idx="1">
                  <c:v>2.9955555555555553</c:v>
                </c:pt>
                <c:pt idx="2">
                  <c:v>2.6506638217164533</c:v>
                </c:pt>
                <c:pt idx="3">
                  <c:v>3.9277777777777785</c:v>
                </c:pt>
                <c:pt idx="4">
                  <c:v>3.1333333333333333</c:v>
                </c:pt>
                <c:pt idx="5">
                  <c:v>3.9230769230769229</c:v>
                </c:pt>
                <c:pt idx="6">
                  <c:v>2.8809523809523809</c:v>
                </c:pt>
                <c:pt idx="7">
                  <c:v>3.3600000000000003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0E-40E8-AACF-B51CA60DB4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6931608"/>
        <c:axId val="536926120"/>
      </c:barChart>
      <c:catAx>
        <c:axId val="536931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26120"/>
        <c:crosses val="autoZero"/>
        <c:auto val="1"/>
        <c:lblAlgn val="ctr"/>
        <c:lblOffset val="100"/>
        <c:noMultiLvlLbl val="0"/>
      </c:catAx>
      <c:valAx>
        <c:axId val="536926120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3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Bioloxía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80-4B5D-ADEE-1566A54655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80-4B5D-ADEE-1566A546554D}"/>
              </c:ext>
            </c:extLst>
          </c:dPt>
          <c:dLbls>
            <c:dLbl>
              <c:idx val="0"/>
              <c:layout>
                <c:manualLayout>
                  <c:x val="3.9981297884323065E-2"/>
                  <c:y val="-3.88726919339164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80-4B5D-ADEE-1566A546554D}"/>
                </c:ext>
              </c:extLst>
            </c:dLbl>
            <c:dLbl>
              <c:idx val="1"/>
              <c:layout>
                <c:manualLayout>
                  <c:x val="0.1719120788039146"/>
                  <c:y val="4.01613063673163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80-4B5D-ADEE-1566A546554D}"/>
                </c:ext>
              </c:extLst>
            </c:dLbl>
            <c:dLbl>
              <c:idx val="2"/>
              <c:layout>
                <c:manualLayout>
                  <c:x val="0.1959310146960373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80-4B5D-ADEE-1566A546554D}"/>
                </c:ext>
              </c:extLst>
            </c:dLbl>
            <c:dLbl>
              <c:idx val="3"/>
              <c:layout>
                <c:manualLayout>
                  <c:x val="0.24437289468371109"/>
                  <c:y val="-6.2196307094266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80-4B5D-ADEE-1566A546554D}"/>
                </c:ext>
              </c:extLst>
            </c:dLbl>
            <c:dLbl>
              <c:idx val="4"/>
              <c:layout>
                <c:manualLayout>
                  <c:x val="6.3732772269863031E-3"/>
                  <c:y val="-3.10981535471331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80-4B5D-ADEE-1566A54655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'302'!$C$28:$C$32</c:f>
              <c:strCache>
                <c:ptCount val="5"/>
                <c:pt idx="0">
                  <c:v>Grao en Bioloxía</c:v>
                </c:pt>
                <c:pt idx="1">
                  <c:v>Máster Universitario en Profesorado en Educación Secundaria Obrigatoria, Bacharelato, Formación Profesional e Ensino de Idiomas. </c:v>
                </c:pt>
                <c:pt idx="2">
                  <c:v>Máster Universitario en Biotecnoloxía Avanzada</c:v>
                </c:pt>
                <c:pt idx="3">
                  <c:v>Máster Universitario en Bioloxía Mariña</c:v>
                </c:pt>
                <c:pt idx="4">
                  <c:v>Máster Universitario en Acuicultura-Itinerario Profesional</c:v>
                </c:pt>
              </c:strCache>
            </c:strRef>
          </c:cat>
          <c:val>
            <c:numRef>
              <c:f>'302'!$I$28:$I$32</c:f>
              <c:numCache>
                <c:formatCode>0%</c:formatCode>
                <c:ptCount val="5"/>
                <c:pt idx="0">
                  <c:v>4.5454545454545456E-2</c:v>
                </c:pt>
                <c:pt idx="1">
                  <c:v>0.5625</c:v>
                </c:pt>
                <c:pt idx="2">
                  <c:v>0.66666666666666663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80-4B5D-ADEE-1566A54655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6933176"/>
        <c:axId val="536933568"/>
      </c:barChart>
      <c:catAx>
        <c:axId val="536933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33568"/>
        <c:crosses val="autoZero"/>
        <c:auto val="1"/>
        <c:lblAlgn val="r"/>
        <c:lblOffset val="100"/>
        <c:noMultiLvlLbl val="0"/>
      </c:catAx>
      <c:valAx>
        <c:axId val="5369335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6933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Bioloxía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BA-418B-AFFB-D5357C836C4B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BA-418B-AFFB-D5357C836C4B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BA-418B-AFFB-D5357C836C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'302'!$C$28:$C$32</c:f>
              <c:strCache>
                <c:ptCount val="5"/>
                <c:pt idx="0">
                  <c:v>Grao en Bioloxía</c:v>
                </c:pt>
                <c:pt idx="1">
                  <c:v>Máster Universitario en Profesorado en Educación Secundaria Obrigatoria, Bacharelato, Formación Profesional e Ensino de Idiomas. </c:v>
                </c:pt>
                <c:pt idx="2">
                  <c:v>Máster Universitario en Biotecnoloxía Avanzada</c:v>
                </c:pt>
                <c:pt idx="3">
                  <c:v>Máster Universitario en Bioloxía Mariña</c:v>
                </c:pt>
                <c:pt idx="4">
                  <c:v>Máster Universitario en Acuicultura-Itinerario Profesional</c:v>
                </c:pt>
              </c:strCache>
            </c:strRef>
          </c:cat>
          <c:val>
            <c:numRef>
              <c:f>'302'!$G$28:$G$32</c:f>
              <c:numCache>
                <c:formatCode>0.00</c:formatCode>
                <c:ptCount val="5"/>
                <c:pt idx="0">
                  <c:v>3.8466666666666671</c:v>
                </c:pt>
                <c:pt idx="1">
                  <c:v>3.1072913466461851</c:v>
                </c:pt>
                <c:pt idx="2">
                  <c:v>2.822222222222222</c:v>
                </c:pt>
                <c:pt idx="3">
                  <c:v>2.6666666666666665</c:v>
                </c:pt>
                <c:pt idx="4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BA-418B-AFFB-D5357C836C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7428672"/>
        <c:axId val="537428280"/>
      </c:barChart>
      <c:catAx>
        <c:axId val="53742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8280"/>
        <c:crosses val="autoZero"/>
        <c:auto val="1"/>
        <c:lblAlgn val="ctr"/>
        <c:lblOffset val="100"/>
        <c:noMultiLvlLbl val="0"/>
      </c:catAx>
      <c:valAx>
        <c:axId val="537428280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Ciencias Económicas e Empresariais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53-4265-8F56-E21092A2A4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53-4265-8F56-E21092A2A423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53-4265-8F56-E21092A2A42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53-4265-8F56-E21092A2A423}"/>
              </c:ext>
            </c:extLst>
          </c:dPt>
          <c:dLbls>
            <c:dLbl>
              <c:idx val="0"/>
              <c:layout>
                <c:manualLayout>
                  <c:x val="0.1937664510128862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53-4265-8F56-E21092A2A423}"/>
                </c:ext>
              </c:extLst>
            </c:dLbl>
            <c:dLbl>
              <c:idx val="1"/>
              <c:layout>
                <c:manualLayout>
                  <c:x val="0.1195934099200739"/>
                  <c:y val="1.288614433399906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53-4265-8F56-E21092A2A423}"/>
                </c:ext>
              </c:extLst>
            </c:dLbl>
            <c:dLbl>
              <c:idx val="2"/>
              <c:layout>
                <c:manualLayout>
                  <c:x val="0.2292246762852621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53-4265-8F56-E21092A2A423}"/>
                </c:ext>
              </c:extLst>
            </c:dLbl>
            <c:dLbl>
              <c:idx val="3"/>
              <c:layout>
                <c:manualLayout>
                  <c:x val="0.15241884895184774"/>
                  <c:y val="3.88726919339164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53-4265-8F56-E21092A2A423}"/>
                </c:ext>
              </c:extLst>
            </c:dLbl>
            <c:dLbl>
              <c:idx val="4"/>
              <c:layout>
                <c:manualLayout>
                  <c:x val="0.1665000733410107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53-4265-8F56-E21092A2A423}"/>
                </c:ext>
              </c:extLst>
            </c:dLbl>
            <c:dLbl>
              <c:idx val="5"/>
              <c:layout>
                <c:manualLayout>
                  <c:x val="0.20134760206103833"/>
                  <c:y val="-3.88726919339171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53-4265-8F56-E21092A2A423}"/>
                </c:ext>
              </c:extLst>
            </c:dLbl>
            <c:dLbl>
              <c:idx val="6"/>
              <c:layout>
                <c:manualLayout>
                  <c:x val="7.1343638525564801E-2"/>
                  <c:y val="-1.16618075801749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53-4265-8F56-E21092A2A423}"/>
                </c:ext>
              </c:extLst>
            </c:dLbl>
            <c:dLbl>
              <c:idx val="7"/>
              <c:layout>
                <c:manualLayout>
                  <c:x val="0.12841854934601665"/>
                  <c:y val="-7.77453838678332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53-4265-8F56-E21092A2A4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'303'!$C$28:$C$35</c:f>
              <c:strCache>
                <c:ptCount val="8"/>
                <c:pt idx="0">
                  <c:v>Grao en Administración e Dirección de Empresas</c:v>
                </c:pt>
                <c:pt idx="1">
                  <c:v>Grao en Economía</c:v>
                </c:pt>
                <c:pt idx="2">
                  <c:v>Máster Universitario en Finanzas</c:v>
                </c:pt>
                <c:pt idx="3">
                  <c:v>Máster Universitario en Técnicas Estatísticas</c:v>
                </c:pt>
                <c:pt idx="4">
                  <c:v>Máster Universitario en Políticas Comunitarias e Cooperación Territorial</c:v>
                </c:pt>
                <c:pt idx="5">
                  <c:v>Máster Universitario en Innovación Industrial e Optimización de Procesos</c:v>
                </c:pt>
                <c:pt idx="6">
                  <c:v>Máster Universitario en Administración Integrada de Empresas e Responsabilidade Social Corporativa</c:v>
                </c:pt>
                <c:pt idx="7">
                  <c:v>Máster Universitario en Xestión do Desenvolvemento Sostible</c:v>
                </c:pt>
              </c:strCache>
            </c:strRef>
          </c:cat>
          <c:val>
            <c:numRef>
              <c:f>'303'!$I$28:$I$35</c:f>
              <c:numCache>
                <c:formatCode>0%</c:formatCode>
                <c:ptCount val="8"/>
                <c:pt idx="0">
                  <c:v>0.69230769230769229</c:v>
                </c:pt>
                <c:pt idx="1">
                  <c:v>0.38461538461538464</c:v>
                </c:pt>
                <c:pt idx="2">
                  <c:v>0.8571428571428571</c:v>
                </c:pt>
                <c:pt idx="3">
                  <c:v>0.5</c:v>
                </c:pt>
                <c:pt idx="4">
                  <c:v>0.55555555555555558</c:v>
                </c:pt>
                <c:pt idx="5">
                  <c:v>0.69230769230769229</c:v>
                </c:pt>
                <c:pt idx="6">
                  <c:v>0.2</c:v>
                </c:pt>
                <c:pt idx="7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53-4265-8F56-E21092A2A42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430240"/>
        <c:axId val="537429064"/>
      </c:barChart>
      <c:catAx>
        <c:axId val="537430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9064"/>
        <c:crosses val="autoZero"/>
        <c:auto val="1"/>
        <c:lblAlgn val="r"/>
        <c:lblOffset val="100"/>
        <c:noMultiLvlLbl val="0"/>
      </c:catAx>
      <c:valAx>
        <c:axId val="5374290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Ciencias Económicas e Empresariais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14-4E46-95F2-E75496DA7563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14-4E46-95F2-E75496DA75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14-4E46-95F2-E75496DA75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14-4E46-95F2-E75496DA75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'303'!$C$28:$C$35</c:f>
              <c:strCache>
                <c:ptCount val="8"/>
                <c:pt idx="0">
                  <c:v>Grao en Administración e Dirección de Empresas</c:v>
                </c:pt>
                <c:pt idx="1">
                  <c:v>Grao en Economía</c:v>
                </c:pt>
                <c:pt idx="2">
                  <c:v>Máster Universitario en Finanzas</c:v>
                </c:pt>
                <c:pt idx="3">
                  <c:v>Máster Universitario en Técnicas Estatísticas</c:v>
                </c:pt>
                <c:pt idx="4">
                  <c:v>Máster Universitario en Políticas Comunitarias e Cooperación Territorial</c:v>
                </c:pt>
                <c:pt idx="5">
                  <c:v>Máster Universitario en Innovación Industrial e Optimización de Procesos</c:v>
                </c:pt>
                <c:pt idx="6">
                  <c:v>Máster Universitario en Administración Integrada de Empresas e Responsabilidade Social Corporativa</c:v>
                </c:pt>
                <c:pt idx="7">
                  <c:v>Máster Universitario en Xestión do Desenvolvemento Sostible</c:v>
                </c:pt>
              </c:strCache>
            </c:strRef>
          </c:cat>
          <c:val>
            <c:numRef>
              <c:f>'303'!$G$28:$G$35</c:f>
              <c:numCache>
                <c:formatCode>0.00</c:formatCode>
                <c:ptCount val="8"/>
                <c:pt idx="0">
                  <c:v>2.8388412838115356</c:v>
                </c:pt>
                <c:pt idx="1">
                  <c:v>3.2153846153846155</c:v>
                </c:pt>
                <c:pt idx="2">
                  <c:v>3.3215873015873014</c:v>
                </c:pt>
                <c:pt idx="3">
                  <c:v>3.2142857142857144</c:v>
                </c:pt>
                <c:pt idx="4">
                  <c:v>2.812698412698412</c:v>
                </c:pt>
                <c:pt idx="5">
                  <c:v>3.6947293447293448</c:v>
                </c:pt>
                <c:pt idx="6">
                  <c:v>2.8644444444444446</c:v>
                </c:pt>
                <c:pt idx="7">
                  <c:v>3.5825396825396831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14-4E46-95F2-E75496DA75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7429456"/>
        <c:axId val="537435336"/>
      </c:barChart>
      <c:catAx>
        <c:axId val="53742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5336"/>
        <c:crosses val="autoZero"/>
        <c:auto val="1"/>
        <c:lblAlgn val="ctr"/>
        <c:lblOffset val="100"/>
        <c:noMultiLvlLbl val="0"/>
      </c:catAx>
      <c:valAx>
        <c:axId val="537435336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Escola de Enxeñaría de Telecomunicación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12-4EB3-8B2A-234B96B1EC4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12-4EB3-8B2A-234B96B1EC4F}"/>
              </c:ext>
            </c:extLst>
          </c:dPt>
          <c:dLbls>
            <c:dLbl>
              <c:idx val="0"/>
              <c:layout>
                <c:manualLayout>
                  <c:x val="0.20644976452854202"/>
                  <c:y val="-3.8872691933917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12-4EB3-8B2A-234B96B1EC4F}"/>
                </c:ext>
              </c:extLst>
            </c:dLbl>
            <c:dLbl>
              <c:idx val="1"/>
              <c:layout>
                <c:manualLayout>
                  <c:x val="0.24325571669771956"/>
                  <c:y val="-0.104827406778234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12-4EB3-8B2A-234B96B1EC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'305'!$C$28:$C$29</c:f>
              <c:strCache>
                <c:ptCount val="2"/>
                <c:pt idx="0">
                  <c:v>Grao en Enxeñaría de Tecnoloxías de Telecomunicación</c:v>
                </c:pt>
                <c:pt idx="1">
                  <c:v>Máster Universitario en Matemática Industrial</c:v>
                </c:pt>
              </c:strCache>
            </c:strRef>
          </c:cat>
          <c:val>
            <c:numRef>
              <c:f>'305'!$I$28:$I$29</c:f>
              <c:numCache>
                <c:formatCode>0%</c:formatCode>
                <c:ptCount val="2"/>
                <c:pt idx="0">
                  <c:v>0.66666666666666663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2-4EB3-8B2A-234B96B1EC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432200"/>
        <c:axId val="537425928"/>
      </c:barChart>
      <c:catAx>
        <c:axId val="537432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5928"/>
        <c:crosses val="autoZero"/>
        <c:auto val="1"/>
        <c:lblAlgn val="r"/>
        <c:lblOffset val="100"/>
        <c:noMultiLvlLbl val="0"/>
      </c:catAx>
      <c:valAx>
        <c:axId val="5374259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Escola de Enxeñaría de Telecomunicación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32-4039-A0B2-544BD67D22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'305'!$C$28:$C$29</c:f>
              <c:strCache>
                <c:ptCount val="2"/>
                <c:pt idx="0">
                  <c:v>Grao en Enxeñaría de Tecnoloxías de Telecomunicación</c:v>
                </c:pt>
                <c:pt idx="1">
                  <c:v>Máster Universitario en Matemática Industrial</c:v>
                </c:pt>
              </c:strCache>
            </c:strRef>
          </c:cat>
          <c:val>
            <c:numRef>
              <c:f>'305'!$G$28:$G$29</c:f>
              <c:numCache>
                <c:formatCode>0.00</c:formatCode>
                <c:ptCount val="2"/>
                <c:pt idx="0">
                  <c:v>3.0465282865282859</c:v>
                </c:pt>
                <c:pt idx="1">
                  <c:v>4.2333333333333334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32-4039-A0B2-544BD67D22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7435728"/>
        <c:axId val="537431808"/>
      </c:barChart>
      <c:catAx>
        <c:axId val="53743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1808"/>
        <c:crosses val="autoZero"/>
        <c:auto val="1"/>
        <c:lblAlgn val="ctr"/>
        <c:lblOffset val="100"/>
        <c:noMultiLvlLbl val="0"/>
      </c:catAx>
      <c:valAx>
        <c:axId val="537431808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Escola de Estudos</a:t>
            </a:r>
            <a:r>
              <a:rPr lang="gl-ES" b="1" baseline="0">
                <a:solidFill>
                  <a:schemeClr val="bg1">
                    <a:lumMod val="50000"/>
                  </a:schemeClr>
                </a:solidFill>
              </a:rPr>
              <a:t> Empresariais</a:t>
            </a:r>
            <a:endParaRPr lang="gl-ES" b="1">
              <a:solidFill>
                <a:schemeClr val="bg1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1D-418E-A868-BA7F2873641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1D-418E-A868-BA7F2873641F}"/>
              </c:ext>
            </c:extLst>
          </c:dPt>
          <c:dLbls>
            <c:dLbl>
              <c:idx val="0"/>
              <c:layout>
                <c:manualLayout>
                  <c:x val="0.20644976452854202"/>
                  <c:y val="-3.8872691933917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1D-418E-A868-BA7F2873641F}"/>
                </c:ext>
              </c:extLst>
            </c:dLbl>
            <c:dLbl>
              <c:idx val="1"/>
              <c:layout>
                <c:manualLayout>
                  <c:x val="0.24325571669771956"/>
                  <c:y val="-0.104827406778234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1D-418E-A868-BA7F2873641F}"/>
                </c:ext>
              </c:extLst>
            </c:dLbl>
            <c:dLbl>
              <c:idx val="2"/>
              <c:layout>
                <c:manualLayout>
                  <c:x val="0.17281014665081251"/>
                  <c:y val="-3.88726919339164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1D-418E-A868-BA7F28736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'306'!$C$28:$C$30</c:f>
              <c:strCache>
                <c:ptCount val="3"/>
                <c:pt idx="0">
                  <c:v>Grao en Comercio</c:v>
                </c:pt>
                <c:pt idx="1">
                  <c:v>Máster Universitario en Dirección de PEMES</c:v>
                </c:pt>
                <c:pt idx="2">
                  <c:v>Máster Universitario en Comercio Internacional</c:v>
                </c:pt>
              </c:strCache>
            </c:strRef>
          </c:cat>
          <c:val>
            <c:numRef>
              <c:f>'306'!$I$28:$I$30</c:f>
              <c:numCache>
                <c:formatCode>0%</c:formatCode>
                <c:ptCount val="3"/>
                <c:pt idx="0">
                  <c:v>0.66666666666666663</c:v>
                </c:pt>
                <c:pt idx="1">
                  <c:v>1</c:v>
                </c:pt>
                <c:pt idx="2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1D-418E-A868-BA7F287364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432592"/>
        <c:axId val="537434944"/>
      </c:barChart>
      <c:catAx>
        <c:axId val="53743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4944"/>
        <c:crosses val="autoZero"/>
        <c:auto val="1"/>
        <c:lblAlgn val="r"/>
        <c:lblOffset val="100"/>
        <c:noMultiLvlLbl val="0"/>
      </c:catAx>
      <c:valAx>
        <c:axId val="53743494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Escola de Estudos Empresariais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B-4296-ACE5-A3648FBDA6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'306'!$C$28:$C$30</c:f>
              <c:strCache>
                <c:ptCount val="3"/>
                <c:pt idx="0">
                  <c:v>Grao en Comercio</c:v>
                </c:pt>
                <c:pt idx="1">
                  <c:v>Máster Universitario en Dirección de PEMES</c:v>
                </c:pt>
                <c:pt idx="2">
                  <c:v>Máster Universitario en Comercio Internacional</c:v>
                </c:pt>
              </c:strCache>
            </c:strRef>
          </c:cat>
          <c:val>
            <c:numRef>
              <c:f>'306'!$G$28:$G$30</c:f>
              <c:numCache>
                <c:formatCode>0.00</c:formatCode>
                <c:ptCount val="3"/>
                <c:pt idx="0">
                  <c:v>3.4117171717171715</c:v>
                </c:pt>
                <c:pt idx="1">
                  <c:v>4.2620370370370368</c:v>
                </c:pt>
                <c:pt idx="2">
                  <c:v>3.7555555555555546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B-4296-ACE5-A3648FBDA6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7424360"/>
        <c:axId val="537433376"/>
      </c:barChart>
      <c:catAx>
        <c:axId val="537424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3376"/>
        <c:crosses val="autoZero"/>
        <c:auto val="1"/>
        <c:lblAlgn val="ctr"/>
        <c:lblOffset val="100"/>
        <c:noMultiLvlLbl val="0"/>
      </c:catAx>
      <c:valAx>
        <c:axId val="537433376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Historia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1933860603563261"/>
          <c:y val="0.2797674418604651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47-432C-93AD-45593E5BD5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47-432C-93AD-45593E5BD5BD}"/>
              </c:ext>
            </c:extLst>
          </c:dPt>
          <c:dLbls>
            <c:dLbl>
              <c:idx val="0"/>
              <c:layout>
                <c:manualLayout>
                  <c:x val="0.23481113548593466"/>
                  <c:y val="-0.116279069767441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7-432C-93AD-45593E5BD5BD}"/>
                </c:ext>
              </c:extLst>
            </c:dLbl>
            <c:dLbl>
              <c:idx val="1"/>
              <c:layout>
                <c:manualLayout>
                  <c:x val="0.22660095592348939"/>
                  <c:y val="-0.120155038759689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47-432C-93AD-45593E5BD5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'102'!$C$29:$C$30</c:f>
              <c:strCache>
                <c:ptCount val="2"/>
                <c:pt idx="0">
                  <c:v>Grao en Xeografía e Historia</c:v>
                </c:pt>
                <c:pt idx="1">
                  <c:v>Máster Universitario en Valoración, Xestión e Protección do Patrimonio Cultural</c:v>
                </c:pt>
              </c:strCache>
            </c:strRef>
          </c:cat>
          <c:val>
            <c:numRef>
              <c:f>'102'!$I$29:$I$30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47-432C-93AD-45593E5BD5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348464"/>
        <c:axId val="236348856"/>
      </c:barChart>
      <c:catAx>
        <c:axId val="23634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48856"/>
        <c:crosses val="autoZero"/>
        <c:auto val="1"/>
        <c:lblAlgn val="r"/>
        <c:lblOffset val="100"/>
        <c:noMultiLvlLbl val="0"/>
      </c:catAx>
      <c:valAx>
        <c:axId val="2363488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34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</a:t>
            </a:r>
            <a:r>
              <a:rPr lang="gl-ES" b="1" baseline="0">
                <a:solidFill>
                  <a:schemeClr val="bg1">
                    <a:lumMod val="50000"/>
                  </a:schemeClr>
                </a:solidFill>
              </a:rPr>
              <a:t> Ciencias Xurídicas e do Traballo</a:t>
            </a:r>
            <a:endParaRPr lang="gl-ES" b="1">
              <a:solidFill>
                <a:schemeClr val="bg1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18-4E57-9C5F-0FA2A7575E9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18-4E57-9C5F-0FA2A7575E9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18-4E57-9C5F-0FA2A7575E9D}"/>
              </c:ext>
            </c:extLst>
          </c:dPt>
          <c:dLbls>
            <c:dLbl>
              <c:idx val="0"/>
              <c:layout>
                <c:manualLayout>
                  <c:x val="0.10656867059275141"/>
                  <c:y val="-1.425315572209818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18-4E57-9C5F-0FA2A7575E9D}"/>
                </c:ext>
              </c:extLst>
            </c:dLbl>
            <c:dLbl>
              <c:idx val="1"/>
              <c:layout>
                <c:manualLayout>
                  <c:x val="0.13703296600410073"/>
                  <c:y val="-1.15329461368349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18-4E57-9C5F-0FA2A7575E9D}"/>
                </c:ext>
              </c:extLst>
            </c:dLbl>
            <c:dLbl>
              <c:idx val="2"/>
              <c:layout>
                <c:manualLayout>
                  <c:x val="0.17915180340864051"/>
                  <c:y val="-6.2196307094266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18-4E57-9C5F-0FA2A7575E9D}"/>
                </c:ext>
              </c:extLst>
            </c:dLbl>
            <c:dLbl>
              <c:idx val="3"/>
              <c:layout>
                <c:manualLayout>
                  <c:x val="0.14110186286167262"/>
                  <c:y val="-7.126577861049091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18-4E57-9C5F-0FA2A7575E9D}"/>
                </c:ext>
              </c:extLst>
            </c:dLbl>
            <c:dLbl>
              <c:idx val="4"/>
              <c:layout>
                <c:manualLayout>
                  <c:x val="0.1728101466508125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18-4E57-9C5F-0FA2A7575E9D}"/>
                </c:ext>
              </c:extLst>
            </c:dLbl>
            <c:dLbl>
              <c:idx val="5"/>
              <c:layout>
                <c:manualLayout>
                  <c:x val="0.23305588585017836"/>
                  <c:y val="-4.66472303206997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18-4E57-9C5F-0FA2A7575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'308'!$C$28:$C$33</c:f>
              <c:strCache>
                <c:ptCount val="6"/>
                <c:pt idx="0">
                  <c:v>Grao en Dereito</c:v>
                </c:pt>
                <c:pt idx="1">
                  <c:v>Grao en Relacións Laborais e Recursos Humanos</c:v>
                </c:pt>
                <c:pt idx="2">
                  <c:v>Máster Universitario en Menores en Situación de Desprotección e Conflito Social</c:v>
                </c:pt>
                <c:pt idx="3">
                  <c:v>Máster Universitario en Xestión e Dirección Laboral</c:v>
                </c:pt>
                <c:pt idx="4">
                  <c:v>Máster Universitario en Avogacía-Vigo</c:v>
                </c:pt>
                <c:pt idx="5">
                  <c:v>Máster Universitario en Dereito de Empresa</c:v>
                </c:pt>
              </c:strCache>
            </c:strRef>
          </c:cat>
          <c:val>
            <c:numRef>
              <c:f>'308'!$I$28:$I$33</c:f>
              <c:numCache>
                <c:formatCode>0%</c:formatCode>
                <c:ptCount val="6"/>
                <c:pt idx="0">
                  <c:v>0.3</c:v>
                </c:pt>
                <c:pt idx="1">
                  <c:v>0.41666666666666669</c:v>
                </c:pt>
                <c:pt idx="2">
                  <c:v>1</c:v>
                </c:pt>
                <c:pt idx="3">
                  <c:v>0.42857142857142855</c:v>
                </c:pt>
                <c:pt idx="4">
                  <c:v>0.5714285714285714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8-4E57-9C5F-0FA2A7575E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426712"/>
        <c:axId val="537423968"/>
      </c:barChart>
      <c:catAx>
        <c:axId val="537426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3968"/>
        <c:crosses val="autoZero"/>
        <c:auto val="1"/>
        <c:lblAlgn val="r"/>
        <c:lblOffset val="100"/>
        <c:noMultiLvlLbl val="0"/>
      </c:catAx>
      <c:valAx>
        <c:axId val="5374239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6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Ciencias Xurídicas</a:t>
            </a:r>
            <a:r>
              <a:rPr lang="gl-ES" sz="14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e do Traballo</a:t>
            </a:r>
            <a:endParaRPr lang="gl-ES" sz="14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C7-467D-9C8C-B7D9C2232F80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C7-467D-9C8C-B7D9C2232F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'308'!$C$28:$C$33</c:f>
              <c:strCache>
                <c:ptCount val="6"/>
                <c:pt idx="0">
                  <c:v>Grao en Dereito</c:v>
                </c:pt>
                <c:pt idx="1">
                  <c:v>Grao en Relacións Laborais e Recursos Humanos</c:v>
                </c:pt>
                <c:pt idx="2">
                  <c:v>Máster Universitario en Menores en Situación de Desprotección e Conflito Social</c:v>
                </c:pt>
                <c:pt idx="3">
                  <c:v>Máster Universitario en Xestión e Dirección Laboral</c:v>
                </c:pt>
                <c:pt idx="4">
                  <c:v>Máster Universitario en Avogacía-Vigo</c:v>
                </c:pt>
                <c:pt idx="5">
                  <c:v>Máster Universitario en Dereito de Empresa</c:v>
                </c:pt>
              </c:strCache>
            </c:strRef>
          </c:cat>
          <c:val>
            <c:numRef>
              <c:f>'308'!$G$28:$G$33</c:f>
              <c:numCache>
                <c:formatCode>0.00</c:formatCode>
                <c:ptCount val="6"/>
                <c:pt idx="0">
                  <c:v>2.9222222222222225</c:v>
                </c:pt>
                <c:pt idx="1">
                  <c:v>2.9619865319865317</c:v>
                </c:pt>
                <c:pt idx="2">
                  <c:v>3.5384615384615383</c:v>
                </c:pt>
                <c:pt idx="3">
                  <c:v>3.1380952380952385</c:v>
                </c:pt>
                <c:pt idx="4">
                  <c:v>2.8269841269841276</c:v>
                </c:pt>
                <c:pt idx="5">
                  <c:v>3.1666666666666665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7-467D-9C8C-B7D9C2232F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7434160"/>
        <c:axId val="537425144"/>
      </c:barChart>
      <c:catAx>
        <c:axId val="537434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5144"/>
        <c:crosses val="autoZero"/>
        <c:auto val="1"/>
        <c:lblAlgn val="ctr"/>
        <c:lblOffset val="100"/>
        <c:noMultiLvlLbl val="0"/>
      </c:catAx>
      <c:valAx>
        <c:axId val="53742514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Escola</a:t>
            </a:r>
            <a:r>
              <a:rPr lang="gl-ES" b="1" baseline="0">
                <a:solidFill>
                  <a:schemeClr val="bg1">
                    <a:lumMod val="50000"/>
                  </a:schemeClr>
                </a:solidFill>
              </a:rPr>
              <a:t> Técnica Superior de Enxeñaría de Minas</a:t>
            </a:r>
            <a:endParaRPr lang="gl-ES" b="1">
              <a:solidFill>
                <a:schemeClr val="bg1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C2-4301-868F-2C5F8C7C824F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C2-4301-868F-2C5F8C7C824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C2-4301-868F-2C5F8C7C824F}"/>
              </c:ext>
            </c:extLst>
          </c:dPt>
          <c:dLbls>
            <c:dLbl>
              <c:idx val="0"/>
              <c:layout>
                <c:manualLayout>
                  <c:x val="0.10656867059275141"/>
                  <c:y val="-1.425315572209818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C2-4301-868F-2C5F8C7C824F}"/>
                </c:ext>
              </c:extLst>
            </c:dLbl>
            <c:dLbl>
              <c:idx val="1"/>
              <c:layout>
                <c:manualLayout>
                  <c:x val="1.3370659226455195E-2"/>
                  <c:y val="-6.98419840377095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C2-4301-868F-2C5F8C7C824F}"/>
                </c:ext>
              </c:extLst>
            </c:dLbl>
            <c:dLbl>
              <c:idx val="2"/>
              <c:layout>
                <c:manualLayout>
                  <c:x val="0.17915180340864051"/>
                  <c:y val="-6.2196307094266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C2-4301-868F-2C5F8C7C8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'309'!$C$28:$C$30</c:f>
              <c:strCache>
                <c:ptCount val="3"/>
                <c:pt idx="0">
                  <c:v>Grao en Enxeñaría da Enerxía</c:v>
                </c:pt>
                <c:pt idx="1">
                  <c:v>Grao en Enxeñaría dos Recursos Mineiros e Enerxéticos</c:v>
                </c:pt>
                <c:pt idx="2">
                  <c:v>Máster Universitario en Enxeñaría de Minas</c:v>
                </c:pt>
              </c:strCache>
            </c:strRef>
          </c:cat>
          <c:val>
            <c:numRef>
              <c:f>'309'!$I$28:$I$30</c:f>
              <c:numCache>
                <c:formatCode>0%</c:formatCode>
                <c:ptCount val="3"/>
                <c:pt idx="0">
                  <c:v>0.18181818181818182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C2-4301-868F-2C5F8C7C82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426320"/>
        <c:axId val="537427104"/>
      </c:barChart>
      <c:catAx>
        <c:axId val="53742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7104"/>
        <c:crosses val="autoZero"/>
        <c:auto val="1"/>
        <c:lblAlgn val="r"/>
        <c:lblOffset val="100"/>
        <c:noMultiLvlLbl val="0"/>
      </c:catAx>
      <c:valAx>
        <c:axId val="5374271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Escola Técnica Superior</a:t>
            </a:r>
            <a:r>
              <a:rPr lang="gl-ES" sz="14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de Enxeñaría de Minas</a:t>
            </a:r>
            <a:endParaRPr lang="gl-ES" sz="14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6D-4443-BB9F-378A357E7432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6D-4443-BB9F-378A357E74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'309'!$C$28:$C$30</c:f>
              <c:strCache>
                <c:ptCount val="3"/>
                <c:pt idx="0">
                  <c:v>Grao en Enxeñaría da Enerxía</c:v>
                </c:pt>
                <c:pt idx="1">
                  <c:v>Grao en Enxeñaría dos Recursos Mineiros e Enerxéticos</c:v>
                </c:pt>
                <c:pt idx="2">
                  <c:v>Máster Universitario en Enxeñaría de Minas</c:v>
                </c:pt>
              </c:strCache>
            </c:strRef>
          </c:cat>
          <c:val>
            <c:numRef>
              <c:f>'309'!$G$28:$G$30</c:f>
              <c:numCache>
                <c:formatCode>0.00</c:formatCode>
                <c:ptCount val="3"/>
                <c:pt idx="0">
                  <c:v>2.7686868686868689</c:v>
                </c:pt>
                <c:pt idx="1">
                  <c:v>2.8666666666666667</c:v>
                </c:pt>
                <c:pt idx="2">
                  <c:v>3.0714285714285716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6D-4443-BB9F-378A357E74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7427888"/>
        <c:axId val="537439648"/>
      </c:barChart>
      <c:catAx>
        <c:axId val="53742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9648"/>
        <c:crosses val="autoZero"/>
        <c:auto val="1"/>
        <c:lblAlgn val="ctr"/>
        <c:lblOffset val="100"/>
        <c:noMultiLvlLbl val="0"/>
      </c:catAx>
      <c:valAx>
        <c:axId val="537439648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2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Ciencias do Mar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6C-49DC-8965-BB9E695ED4F7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6C-49DC-8965-BB9E695ED4F7}"/>
              </c:ext>
            </c:extLst>
          </c:dPt>
          <c:dLbls>
            <c:dLbl>
              <c:idx val="0"/>
              <c:layout>
                <c:manualLayout>
                  <c:x val="0.13669154019243432"/>
                  <c:y val="7.77453838678328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6C-49DC-8965-BB9E695ED4F7}"/>
                </c:ext>
              </c:extLst>
            </c:dLbl>
            <c:dLbl>
              <c:idx val="1"/>
              <c:layout>
                <c:manualLayout>
                  <c:x val="6.8860155857450048E-2"/>
                  <c:y val="-3.75840775005165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6C-49DC-8965-BB9E695ED4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'310'!$C$28:$C$29</c:f>
              <c:strCache>
                <c:ptCount val="2"/>
                <c:pt idx="0">
                  <c:v>Grao en Ciencias do Mar</c:v>
                </c:pt>
                <c:pt idx="1">
                  <c:v>Máster Universitario en Oceanografía</c:v>
                </c:pt>
              </c:strCache>
            </c:strRef>
          </c:cat>
          <c:val>
            <c:numRef>
              <c:f>'310'!$I$28:$I$29</c:f>
              <c:numCache>
                <c:formatCode>0%</c:formatCode>
                <c:ptCount val="2"/>
                <c:pt idx="0">
                  <c:v>0.4</c:v>
                </c:pt>
                <c:pt idx="1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6C-49DC-8965-BB9E695ED4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438472"/>
        <c:axId val="537437688"/>
      </c:barChart>
      <c:catAx>
        <c:axId val="537438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7688"/>
        <c:crosses val="autoZero"/>
        <c:auto val="1"/>
        <c:lblAlgn val="r"/>
        <c:lblOffset val="100"/>
        <c:noMultiLvlLbl val="0"/>
      </c:catAx>
      <c:valAx>
        <c:axId val="537437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Ciencias do Mar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4A-4286-B961-609AC1076CCC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4A-4286-B961-609AC1076C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'310'!$C$28:$C$29</c:f>
              <c:strCache>
                <c:ptCount val="2"/>
                <c:pt idx="0">
                  <c:v>Grao en Ciencias do Mar</c:v>
                </c:pt>
                <c:pt idx="1">
                  <c:v>Máster Universitario en Oceanografía</c:v>
                </c:pt>
              </c:strCache>
            </c:strRef>
          </c:cat>
          <c:val>
            <c:numRef>
              <c:f>'310'!$G$28:$G$29</c:f>
              <c:numCache>
                <c:formatCode>0.00</c:formatCode>
                <c:ptCount val="2"/>
                <c:pt idx="0">
                  <c:v>3.4488888888888893</c:v>
                </c:pt>
                <c:pt idx="1">
                  <c:v>3.324444444444445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4A-4286-B961-609AC1076C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7439256"/>
        <c:axId val="537436512"/>
      </c:barChart>
      <c:catAx>
        <c:axId val="537439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6512"/>
        <c:crosses val="autoZero"/>
        <c:auto val="1"/>
        <c:lblAlgn val="ctr"/>
        <c:lblOffset val="100"/>
        <c:noMultiLvlLbl val="0"/>
      </c:catAx>
      <c:valAx>
        <c:axId val="537436512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Química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0F-4333-B9AA-DAB435099820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0F-4333-B9AA-DAB435099820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0F-4333-B9AA-DAB435099820}"/>
              </c:ext>
            </c:extLst>
          </c:dPt>
          <c:dLbls>
            <c:dLbl>
              <c:idx val="0"/>
              <c:layout>
                <c:manualLayout>
                  <c:x val="0.22790551475842083"/>
                  <c:y val="-7.5322581844408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0F-4333-B9AA-DAB435099820}"/>
                </c:ext>
              </c:extLst>
            </c:dLbl>
            <c:dLbl>
              <c:idx val="1"/>
              <c:layout>
                <c:manualLayout>
                  <c:x val="0.2298260143354629"/>
                  <c:y val="-8.30785245328753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0F-4333-B9AA-DAB435099820}"/>
                </c:ext>
              </c:extLst>
            </c:dLbl>
            <c:dLbl>
              <c:idx val="2"/>
              <c:layout>
                <c:manualLayout>
                  <c:x val="0.22535213647788407"/>
                  <c:y val="-7.55429650613786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0F-4333-B9AA-DAB4350998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'311'!$C$28:$C$30</c:f>
              <c:strCache>
                <c:ptCount val="3"/>
                <c:pt idx="0">
                  <c:v>Grao en Química</c:v>
                </c:pt>
                <c:pt idx="1">
                  <c:v>Máster Universitario en Ciencia e Tecnoloxía de Conservación de Produtos da Pesca</c:v>
                </c:pt>
                <c:pt idx="2">
                  <c:v>Máster Universitario en Investigación Química e Química Industrial</c:v>
                </c:pt>
              </c:strCache>
            </c:strRef>
          </c:cat>
          <c:val>
            <c:numRef>
              <c:f>'311'!$I$28:$I$30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0F-4333-B9AA-DAB4350998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7438080"/>
        <c:axId val="538823288"/>
      </c:barChart>
      <c:catAx>
        <c:axId val="53743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23288"/>
        <c:crosses val="autoZero"/>
        <c:auto val="1"/>
        <c:lblAlgn val="r"/>
        <c:lblOffset val="100"/>
        <c:noMultiLvlLbl val="0"/>
      </c:catAx>
      <c:valAx>
        <c:axId val="5388232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43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Química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85-4B0B-BCE3-9AD50AE660C9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85-4B0B-BCE3-9AD50AE660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'311'!$C$28:$C$30</c:f>
              <c:strCache>
                <c:ptCount val="3"/>
                <c:pt idx="0">
                  <c:v>Grao en Química</c:v>
                </c:pt>
                <c:pt idx="1">
                  <c:v>Máster Universitario en Ciencia e Tecnoloxía de Conservación de Produtos da Pesca</c:v>
                </c:pt>
                <c:pt idx="2">
                  <c:v>Máster Universitario en Investigación Química e Química Industrial</c:v>
                </c:pt>
              </c:strCache>
            </c:strRef>
          </c:cat>
          <c:val>
            <c:numRef>
              <c:f>'311'!$G$28:$G$30</c:f>
              <c:numCache>
                <c:formatCode>0.00</c:formatCode>
                <c:ptCount val="3"/>
                <c:pt idx="0">
                  <c:v>3.2333333333333334</c:v>
                </c:pt>
                <c:pt idx="1">
                  <c:v>4.3</c:v>
                </c:pt>
                <c:pt idx="2">
                  <c:v>3.5714285714285716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5-4B0B-BCE3-9AD50AE660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8823680"/>
        <c:axId val="538824072"/>
      </c:barChart>
      <c:catAx>
        <c:axId val="53882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24072"/>
        <c:crosses val="autoZero"/>
        <c:auto val="1"/>
        <c:lblAlgn val="ctr"/>
        <c:lblOffset val="100"/>
        <c:noMultiLvlLbl val="0"/>
      </c:catAx>
      <c:valAx>
        <c:axId val="538824072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2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Escola da Enxeñaría Industrial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03164425203655"/>
          <c:y val="0.2304586855821493"/>
          <c:w val="0.67529636351403577"/>
          <c:h val="0.69879949142334541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9E-4DDE-9C96-387F0CB793E3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9E-4DDE-9C96-387F0CB793E3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9E-4DDE-9C96-387F0CB793E3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9E-4DDE-9C96-387F0CB793E3}"/>
              </c:ext>
            </c:extLst>
          </c:dPt>
          <c:dPt>
            <c:idx val="7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9E-4DDE-9C96-387F0CB793E3}"/>
              </c:ext>
            </c:extLst>
          </c:dPt>
          <c:dPt>
            <c:idx val="1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9E-4DDE-9C96-387F0CB793E3}"/>
              </c:ext>
            </c:extLst>
          </c:dPt>
          <c:dLbls>
            <c:dLbl>
              <c:idx val="0"/>
              <c:layout>
                <c:manualLayout>
                  <c:x val="0.28960907593688906"/>
                  <c:y val="3.99753147003933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9E-4DDE-9C96-387F0CB793E3}"/>
                </c:ext>
              </c:extLst>
            </c:dLbl>
            <c:dLbl>
              <c:idx val="1"/>
              <c:layout>
                <c:manualLayout>
                  <c:x val="0.31433306551466972"/>
                  <c:y val="-2.2644152483772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9E-4DDE-9C96-387F0CB793E3}"/>
                </c:ext>
              </c:extLst>
            </c:dLbl>
            <c:dLbl>
              <c:idx val="2"/>
              <c:layout>
                <c:manualLayout>
                  <c:x val="0.30851780589234157"/>
                  <c:y val="-5.28800755429651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9E-4DDE-9C96-387F0CB793E3}"/>
                </c:ext>
              </c:extLst>
            </c:dLbl>
            <c:dLbl>
              <c:idx val="3"/>
              <c:layout>
                <c:manualLayout>
                  <c:x val="0.13279679471018169"/>
                  <c:y val="-1.13314447592067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9E-4DDE-9C96-387F0CB793E3}"/>
                </c:ext>
              </c:extLst>
            </c:dLbl>
            <c:dLbl>
              <c:idx val="4"/>
              <c:layout>
                <c:manualLayout>
                  <c:x val="6.9751851766964121E-2"/>
                  <c:y val="-1.13314447592067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9E-4DDE-9C96-387F0CB793E3}"/>
                </c:ext>
              </c:extLst>
            </c:dLbl>
            <c:dLbl>
              <c:idx val="5"/>
              <c:layout>
                <c:manualLayout>
                  <c:x val="0.27364188000885936"/>
                  <c:y val="-1.3849383605324866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9E-4DDE-9C96-387F0CB793E3}"/>
                </c:ext>
              </c:extLst>
            </c:dLbl>
            <c:dLbl>
              <c:idx val="6"/>
              <c:layout>
                <c:manualLayout>
                  <c:x val="0.31254195118658945"/>
                  <c:y val="-2.26628895184135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9E-4DDE-9C96-387F0CB793E3}"/>
                </c:ext>
              </c:extLst>
            </c:dLbl>
            <c:dLbl>
              <c:idx val="7"/>
              <c:layout>
                <c:manualLayout>
                  <c:x val="0.31120056942183999"/>
                  <c:y val="-4.91029272898961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9E-4DDE-9C96-387F0CB793E3}"/>
                </c:ext>
              </c:extLst>
            </c:dLbl>
            <c:dLbl>
              <c:idx val="8"/>
              <c:layout>
                <c:manualLayout>
                  <c:x val="0.27095911647936072"/>
                  <c:y val="-1.51085930122757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9E-4DDE-9C96-387F0CB793E3}"/>
                </c:ext>
              </c:extLst>
            </c:dLbl>
            <c:dLbl>
              <c:idx val="9"/>
              <c:layout>
                <c:manualLayout>
                  <c:x val="0.20925555530089252"/>
                  <c:y val="-1.13314447592067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9E-4DDE-9C96-387F0CB793E3}"/>
                </c:ext>
              </c:extLst>
            </c:dLbl>
            <c:dLbl>
              <c:idx val="10"/>
              <c:layout>
                <c:manualLayout>
                  <c:x val="0.11804159529793937"/>
                  <c:y val="-3.77714825306893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9E-4DDE-9C96-387F0CB793E3}"/>
                </c:ext>
              </c:extLst>
            </c:dLbl>
            <c:dLbl>
              <c:idx val="11"/>
              <c:layout>
                <c:manualLayout>
                  <c:x val="0.24681424471387314"/>
                  <c:y val="-3.77714825306900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9E-4DDE-9C96-387F0CB793E3}"/>
                </c:ext>
              </c:extLst>
            </c:dLbl>
            <c:dLbl>
              <c:idx val="12"/>
              <c:layout>
                <c:manualLayout>
                  <c:x val="0.2749832617736085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9E-4DDE-9C96-387F0CB793E3}"/>
                </c:ext>
              </c:extLst>
            </c:dLbl>
            <c:dLbl>
              <c:idx val="13"/>
              <c:layout>
                <c:manualLayout>
                  <c:x val="0.29510398824484835"/>
                  <c:y val="3.77714825306893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9E-4DDE-9C96-387F0CB793E3}"/>
                </c:ext>
              </c:extLst>
            </c:dLbl>
            <c:dLbl>
              <c:idx val="14"/>
              <c:layout>
                <c:manualLayout>
                  <c:x val="0.30046951530384569"/>
                  <c:y val="-5.66572237960339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9E-4DDE-9C96-387F0CB793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'312'!$C$28:$C$42</c:f>
              <c:strCache>
                <c:ptCount val="15"/>
                <c:pt idx="0">
                  <c:v>Grao en Enxeñaría Eléctrica</c:v>
                </c:pt>
                <c:pt idx="1">
                  <c:v>Grao en Enxeñaría en Electrónica Industrial e Automática</c:v>
                </c:pt>
                <c:pt idx="2">
                  <c:v>Grao en Enxeñaría en Organización Industrial</c:v>
                </c:pt>
                <c:pt idx="3">
                  <c:v>Grao en Enxeñaría en Química Industrial</c:v>
                </c:pt>
                <c:pt idx="4">
                  <c:v>Grao en Enxeñaría en Tecnoloxías Industriais</c:v>
                </c:pt>
                <c:pt idx="5">
                  <c:v>Grao en Enxeñaría Mecánica</c:v>
                </c:pt>
                <c:pt idx="6">
                  <c:v>Máster Universitario en Enxeñaría Química</c:v>
                </c:pt>
                <c:pt idx="7">
                  <c:v>Máster Universitario en Contaminación Industrial: Avaliación, Prevención e Control</c:v>
                </c:pt>
                <c:pt idx="8">
                  <c:v>Máster Universitario en Mecatrónica</c:v>
                </c:pt>
                <c:pt idx="9">
                  <c:v>Máster Universitario en Prevención de Riscos Laborais</c:v>
                </c:pt>
                <c:pt idx="10">
                  <c:v>Máster Universitario en Enerxía e Sustentabilidade</c:v>
                </c:pt>
                <c:pt idx="11">
                  <c:v>Máster Universitario en Enxeñaría da Construción</c:v>
                </c:pt>
                <c:pt idx="12">
                  <c:v>Máster Universitario en Enxeñaría da Automoción</c:v>
                </c:pt>
                <c:pt idx="13">
                  <c:v>Máster Universitario en Procesos de Deseño e Fabricación Mecánica</c:v>
                </c:pt>
                <c:pt idx="14">
                  <c:v>Máster Universitario en Enxeñaría Térmica</c:v>
                </c:pt>
              </c:strCache>
            </c:strRef>
          </c:cat>
          <c:val>
            <c:numRef>
              <c:f>'312'!$I$28:$I$42</c:f>
              <c:numCache>
                <c:formatCode>0%</c:formatCode>
                <c:ptCount val="15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0.33333333333333331</c:v>
                </c:pt>
                <c:pt idx="4">
                  <c:v>0.14285714285714285</c:v>
                </c:pt>
                <c:pt idx="5">
                  <c:v>0.75</c:v>
                </c:pt>
                <c:pt idx="6">
                  <c:v>1</c:v>
                </c:pt>
                <c:pt idx="7">
                  <c:v>1</c:v>
                </c:pt>
                <c:pt idx="8">
                  <c:v>0.75</c:v>
                </c:pt>
                <c:pt idx="9">
                  <c:v>0.55555555555555558</c:v>
                </c:pt>
                <c:pt idx="10">
                  <c:v>0.2857142857142857</c:v>
                </c:pt>
                <c:pt idx="11">
                  <c:v>0.66666666666666663</c:v>
                </c:pt>
                <c:pt idx="12">
                  <c:v>0.75</c:v>
                </c:pt>
                <c:pt idx="13">
                  <c:v>0.8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9E-4DDE-9C96-387F0CB793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8822504"/>
        <c:axId val="538821328"/>
      </c:barChart>
      <c:catAx>
        <c:axId val="538822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21328"/>
        <c:crosses val="autoZero"/>
        <c:auto val="1"/>
        <c:lblAlgn val="r"/>
        <c:lblOffset val="100"/>
        <c:noMultiLvlLbl val="0"/>
      </c:catAx>
      <c:valAx>
        <c:axId val="5388213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2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Escola de</a:t>
            </a:r>
            <a:r>
              <a:rPr lang="gl-ES" sz="14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Enxeñaría Industrial</a:t>
            </a:r>
            <a:endParaRPr lang="gl-ES" sz="14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3E-4376-B4D4-F08D6FBFF06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E-4376-B4D4-F08D6FBFF06D}"/>
              </c:ext>
            </c:extLst>
          </c:dPt>
          <c:dPt>
            <c:idx val="7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3E-4376-B4D4-F08D6FBFF0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'312'!$C$28:$C$42</c:f>
              <c:strCache>
                <c:ptCount val="15"/>
                <c:pt idx="0">
                  <c:v>Grao en Enxeñaría Eléctrica</c:v>
                </c:pt>
                <c:pt idx="1">
                  <c:v>Grao en Enxeñaría en Electrónica Industrial e Automática</c:v>
                </c:pt>
                <c:pt idx="2">
                  <c:v>Grao en Enxeñaría en Organización Industrial</c:v>
                </c:pt>
                <c:pt idx="3">
                  <c:v>Grao en Enxeñaría en Química Industrial</c:v>
                </c:pt>
                <c:pt idx="4">
                  <c:v>Grao en Enxeñaría en Tecnoloxías Industriais</c:v>
                </c:pt>
                <c:pt idx="5">
                  <c:v>Grao en Enxeñaría Mecánica</c:v>
                </c:pt>
                <c:pt idx="6">
                  <c:v>Máster Universitario en Enxeñaría Química</c:v>
                </c:pt>
                <c:pt idx="7">
                  <c:v>Máster Universitario en Contaminación Industrial: Avaliación, Prevención e Control</c:v>
                </c:pt>
                <c:pt idx="8">
                  <c:v>Máster Universitario en Mecatrónica</c:v>
                </c:pt>
                <c:pt idx="9">
                  <c:v>Máster Universitario en Prevención de Riscos Laborais</c:v>
                </c:pt>
                <c:pt idx="10">
                  <c:v>Máster Universitario en Enerxía e Sustentabilidade</c:v>
                </c:pt>
                <c:pt idx="11">
                  <c:v>Máster Universitario en Enxeñaría da Construción</c:v>
                </c:pt>
                <c:pt idx="12">
                  <c:v>Máster Universitario en Enxeñaría da Automoción</c:v>
                </c:pt>
                <c:pt idx="13">
                  <c:v>Máster Universitario en Procesos de Deseño e Fabricación Mecánica</c:v>
                </c:pt>
                <c:pt idx="14">
                  <c:v>Máster Universitario en Enxeñaría Térmica</c:v>
                </c:pt>
              </c:strCache>
            </c:strRef>
          </c:cat>
          <c:val>
            <c:numRef>
              <c:f>'312'!$G$28:$G$42</c:f>
              <c:numCache>
                <c:formatCode>0.00</c:formatCode>
                <c:ptCount val="15"/>
                <c:pt idx="0">
                  <c:v>3.0866666666666664</c:v>
                </c:pt>
                <c:pt idx="1">
                  <c:v>2.7866666666666671</c:v>
                </c:pt>
                <c:pt idx="2">
                  <c:v>3.8</c:v>
                </c:pt>
                <c:pt idx="3">
                  <c:v>2.6</c:v>
                </c:pt>
                <c:pt idx="4">
                  <c:v>3.1111111111111116</c:v>
                </c:pt>
                <c:pt idx="5">
                  <c:v>3.0520202020202016</c:v>
                </c:pt>
                <c:pt idx="6">
                  <c:v>4.0297619047619042</c:v>
                </c:pt>
                <c:pt idx="7">
                  <c:v>4.5333333333333332</c:v>
                </c:pt>
                <c:pt idx="8">
                  <c:v>3.45</c:v>
                </c:pt>
                <c:pt idx="9">
                  <c:v>3.2607142857142857</c:v>
                </c:pt>
                <c:pt idx="10">
                  <c:v>2.8484126984126985</c:v>
                </c:pt>
                <c:pt idx="11">
                  <c:v>3.0133333333333332</c:v>
                </c:pt>
                <c:pt idx="12">
                  <c:v>3.6488095238095237</c:v>
                </c:pt>
                <c:pt idx="13">
                  <c:v>2.99</c:v>
                </c:pt>
                <c:pt idx="14">
                  <c:v>4.1333333333333337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3E-4376-B4D4-F08D6FBFF0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8822896"/>
        <c:axId val="538817016"/>
      </c:barChart>
      <c:catAx>
        <c:axId val="538822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7016"/>
        <c:crosses val="autoZero"/>
        <c:auto val="1"/>
        <c:lblAlgn val="ctr"/>
        <c:lblOffset val="100"/>
        <c:noMultiLvlLbl val="0"/>
      </c:catAx>
      <c:valAx>
        <c:axId val="538817016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2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88-411C-B2EC-1208FF6DAE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'102'!$C$29:$C$30</c:f>
              <c:strCache>
                <c:ptCount val="2"/>
                <c:pt idx="0">
                  <c:v>Grao en Xeografía e Historia</c:v>
                </c:pt>
                <c:pt idx="1">
                  <c:v>Máster Universitario en Valoración, Xestión e Protección do Patrimonio Cultural</c:v>
                </c:pt>
              </c:strCache>
            </c:strRef>
          </c:cat>
          <c:val>
            <c:numRef>
              <c:f>'102'!$G$29:$G$30</c:f>
              <c:numCache>
                <c:formatCode>0.00</c:formatCode>
                <c:ptCount val="2"/>
                <c:pt idx="0">
                  <c:v>3.2120370370370361</c:v>
                </c:pt>
                <c:pt idx="1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8-411C-B2EC-1208FF6DAE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2283960"/>
        <c:axId val="482285528"/>
      </c:barChart>
      <c:catAx>
        <c:axId val="482283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5528"/>
        <c:crosses val="autoZero"/>
        <c:auto val="1"/>
        <c:lblAlgn val="ctr"/>
        <c:lblOffset val="100"/>
        <c:noMultiLvlLbl val="0"/>
      </c:catAx>
      <c:valAx>
        <c:axId val="482285528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E.U. de Profesorado</a:t>
            </a:r>
            <a:r>
              <a:rPr lang="gl-ES" b="1" baseline="0">
                <a:solidFill>
                  <a:schemeClr val="bg1">
                    <a:lumMod val="50000"/>
                  </a:schemeClr>
                </a:solidFill>
              </a:rPr>
              <a:t> de EXB. "María Sedes Sapientiae"</a:t>
            </a:r>
            <a:endParaRPr lang="gl-ES" b="1">
              <a:solidFill>
                <a:schemeClr val="bg1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14-47D7-A633-66B9800F50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14-47D7-A633-66B9800F5001}"/>
              </c:ext>
            </c:extLst>
          </c:dPt>
          <c:dLbls>
            <c:dLbl>
              <c:idx val="0"/>
              <c:layout>
                <c:manualLayout>
                  <c:x val="0.22790551475842083"/>
                  <c:y val="-7.5322581844408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14-47D7-A633-66B9800F5001}"/>
                </c:ext>
              </c:extLst>
            </c:dLbl>
            <c:dLbl>
              <c:idx val="1"/>
              <c:layout>
                <c:manualLayout>
                  <c:x val="0.2298260143354629"/>
                  <c:y val="-8.30785245328753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14-47D7-A633-66B9800F5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'351'!$C$28:$C$29</c:f>
              <c:strCache>
                <c:ptCount val="2"/>
                <c:pt idx="0">
                  <c:v>Grao en Educación Infantil</c:v>
                </c:pt>
                <c:pt idx="1">
                  <c:v>Grao en Educación Primaria</c:v>
                </c:pt>
              </c:strCache>
            </c:strRef>
          </c:cat>
          <c:val>
            <c:numRef>
              <c:f>'351'!$I$28:$I$29</c:f>
              <c:numCache>
                <c:formatCode>0%</c:formatCode>
                <c:ptCount val="2"/>
                <c:pt idx="0">
                  <c:v>0.44444444444444442</c:v>
                </c:pt>
                <c:pt idx="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14-47D7-A633-66B9800F50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8814272"/>
        <c:axId val="538811920"/>
      </c:barChart>
      <c:catAx>
        <c:axId val="5388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1920"/>
        <c:crosses val="autoZero"/>
        <c:auto val="1"/>
        <c:lblAlgn val="r"/>
        <c:lblOffset val="100"/>
        <c:noMultiLvlLbl val="0"/>
      </c:catAx>
      <c:valAx>
        <c:axId val="5388119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E.U.de Profesorado</a:t>
            </a:r>
            <a:r>
              <a:rPr lang="gl-ES" sz="14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de E.X.B. "María Sedes Saìentiae"</a:t>
            </a:r>
            <a:endParaRPr lang="gl-ES" sz="14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95221176621216"/>
          <c:y val="0.15819969534614359"/>
          <c:w val="0.73004529159464826"/>
          <c:h val="0.709786193002175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1B-4355-B13F-05669EE42B1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1B-4355-B13F-05669EE42B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'351'!$C$28:$C$29</c:f>
              <c:strCache>
                <c:ptCount val="2"/>
                <c:pt idx="0">
                  <c:v>Grao en Educación Infantil</c:v>
                </c:pt>
                <c:pt idx="1">
                  <c:v>Grao en Educación Primaria</c:v>
                </c:pt>
              </c:strCache>
            </c:strRef>
          </c:cat>
          <c:val>
            <c:numRef>
              <c:f>'351'!$G$28:$G$29</c:f>
              <c:numCache>
                <c:formatCode>0.00</c:formatCode>
                <c:ptCount val="2"/>
                <c:pt idx="0">
                  <c:v>3.2347883597883595</c:v>
                </c:pt>
                <c:pt idx="1">
                  <c:v>3.011111111111112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1B-4355-B13F-05669EE4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8808784"/>
        <c:axId val="538817800"/>
      </c:barChart>
      <c:catAx>
        <c:axId val="53880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7800"/>
        <c:crosses val="autoZero"/>
        <c:auto val="1"/>
        <c:lblAlgn val="ctr"/>
        <c:lblOffset val="100"/>
        <c:noMultiLvlLbl val="0"/>
      </c:catAx>
      <c:valAx>
        <c:axId val="538817800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0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E.U. de Enfermería -Meixoeiro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47-4952-96BD-568779A54ABB}"/>
              </c:ext>
            </c:extLst>
          </c:dPt>
          <c:dLbls>
            <c:dLbl>
              <c:idx val="0"/>
              <c:layout>
                <c:manualLayout>
                  <c:x val="0.22790551475842083"/>
                  <c:y val="-7.5322581844408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47-4952-96BD-568779A54A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'352'!$C$28</c:f>
              <c:strCache>
                <c:ptCount val="1"/>
                <c:pt idx="0">
                  <c:v>Grao en Enfermaría </c:v>
                </c:pt>
              </c:strCache>
            </c:strRef>
          </c:cat>
          <c:val>
            <c:numRef>
              <c:f>'352'!$I$28</c:f>
              <c:numCache>
                <c:formatCode>0%</c:formatCode>
                <c:ptCount val="1"/>
                <c:pt idx="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7-4952-96BD-568779A54AB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8813096"/>
        <c:axId val="538818192"/>
      </c:barChart>
      <c:catAx>
        <c:axId val="538813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8192"/>
        <c:crosses val="autoZero"/>
        <c:auto val="1"/>
        <c:lblAlgn val="r"/>
        <c:lblOffset val="100"/>
        <c:noMultiLvlLbl val="0"/>
      </c:catAx>
      <c:valAx>
        <c:axId val="5388181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>
                <a:solidFill>
                  <a:schemeClr val="bg2">
                    <a:lumMod val="50000"/>
                  </a:schemeClr>
                </a:solidFill>
              </a:rPr>
              <a:t>Gra</a:t>
            </a:r>
            <a:r>
              <a:rPr lang="gl-ES" baseline="0">
                <a:solidFill>
                  <a:schemeClr val="bg2">
                    <a:lumMod val="50000"/>
                  </a:schemeClr>
                </a:solidFill>
              </a:rPr>
              <a:t>o en Enfermería-Meixoeiro</a:t>
            </a:r>
            <a:endParaRPr lang="gl-ES">
              <a:solidFill>
                <a:schemeClr val="bg2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bg2">
                    <a:lumMod val="50000"/>
                  </a:schemeClr>
                </a:solidFill>
              </a:rPr>
              <a:t>Valoracións por ítem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574828478165199"/>
          <c:y val="0.17171296296296296"/>
          <c:w val="0.82546697947436909"/>
          <c:h val="0.69399039203382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5D-4EF1-81F0-D099BC56A80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5D-4EF1-81F0-D099BC56A80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5D-4EF1-81F0-D099BC56A80A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5D-4EF1-81F0-D099BC56A80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5D-4EF1-81F0-D099BC56A80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B5D-4EF1-81F0-D099BC56A80A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7F7AB50E-4A42-4DF1-8CEE-FA7AF21110A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5D-4EF1-81F0-D099BC56A8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B2BFFD-75FA-4C1C-A94A-A577A199C86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5D-4EF1-81F0-D099BC56A80A}"/>
                </c:ext>
              </c:extLst>
            </c:dLbl>
            <c:dLbl>
              <c:idx val="6"/>
              <c:layout>
                <c:manualLayout>
                  <c:x val="6.7425200168563003E-3"/>
                  <c:y val="-3.7140204271124172E-3"/>
                </c:manualLayout>
              </c:layout>
              <c:tx>
                <c:rich>
                  <a:bodyPr/>
                  <a:lstStyle/>
                  <a:p>
                    <a:fld id="{BBB08785-6BE7-453D-A193-039A2CA68DAE}" type="VALUE">
                      <a:rPr lang="en-US" b="0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5D-4EF1-81F0-D099BC56A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'352'!$J$27:$X$27</c:f>
              <c:strCache>
                <c:ptCount val="15"/>
                <c:pt idx="0">
                  <c:v>Valoración 
ítem 1</c:v>
                </c:pt>
                <c:pt idx="1">
                  <c:v>Valoración 
ítem 2</c:v>
                </c:pt>
                <c:pt idx="2">
                  <c:v>Valoración 
ítem 3</c:v>
                </c:pt>
                <c:pt idx="3">
                  <c:v>Valoración 
ítem 4</c:v>
                </c:pt>
                <c:pt idx="4">
                  <c:v>Valoración 
ítem 5</c:v>
                </c:pt>
                <c:pt idx="5">
                  <c:v>Valoración 
ítem 6</c:v>
                </c:pt>
                <c:pt idx="6">
                  <c:v>Valoración 
ítem 7</c:v>
                </c:pt>
                <c:pt idx="7">
                  <c:v>Valoración ítem 8</c:v>
                </c:pt>
                <c:pt idx="8">
                  <c:v>Valoración 
ítem 9</c:v>
                </c:pt>
                <c:pt idx="9">
                  <c:v>Valoración 
ítem 10</c:v>
                </c:pt>
                <c:pt idx="10">
                  <c:v>Valoración 
ítem 11</c:v>
                </c:pt>
                <c:pt idx="11">
                  <c:v>Valoración 
ítem 12</c:v>
                </c:pt>
                <c:pt idx="12">
                  <c:v>Valoración 
ítem 13</c:v>
                </c:pt>
                <c:pt idx="13">
                  <c:v>Valoración 
ítem 14</c:v>
                </c:pt>
                <c:pt idx="14">
                  <c:v>Valoración 
ítem 15</c:v>
                </c:pt>
              </c:strCache>
            </c:strRef>
          </c:cat>
          <c:val>
            <c:numRef>
              <c:f>'352'!$J$28:$X$28</c:f>
              <c:numCache>
                <c:formatCode>0.00</c:formatCode>
                <c:ptCount val="15"/>
                <c:pt idx="0">
                  <c:v>3.6666666666666665</c:v>
                </c:pt>
                <c:pt idx="1">
                  <c:v>3.3333333333333335</c:v>
                </c:pt>
                <c:pt idx="2">
                  <c:v>2.5</c:v>
                </c:pt>
                <c:pt idx="3">
                  <c:v>3.375</c:v>
                </c:pt>
                <c:pt idx="4">
                  <c:v>3.5</c:v>
                </c:pt>
                <c:pt idx="5">
                  <c:v>3.375</c:v>
                </c:pt>
                <c:pt idx="6">
                  <c:v>4.375</c:v>
                </c:pt>
                <c:pt idx="7">
                  <c:v>3.125</c:v>
                </c:pt>
                <c:pt idx="8">
                  <c:v>2.3333333333333335</c:v>
                </c:pt>
                <c:pt idx="9">
                  <c:v>2.4444444444444446</c:v>
                </c:pt>
                <c:pt idx="10">
                  <c:v>3.25</c:v>
                </c:pt>
                <c:pt idx="11">
                  <c:v>3.6666666666666665</c:v>
                </c:pt>
                <c:pt idx="12">
                  <c:v>4</c:v>
                </c:pt>
                <c:pt idx="13">
                  <c:v>3.2857142857142856</c:v>
                </c:pt>
                <c:pt idx="14">
                  <c:v>3.4444444444444446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5D-4EF1-81F0-D099BC56A8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8812312"/>
        <c:axId val="538809960"/>
      </c:barChart>
      <c:catAx>
        <c:axId val="53881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09960"/>
        <c:crosses val="autoZero"/>
        <c:auto val="1"/>
        <c:lblAlgn val="ctr"/>
        <c:lblOffset val="200"/>
        <c:noMultiLvlLbl val="0"/>
      </c:catAx>
      <c:valAx>
        <c:axId val="538809960"/>
        <c:scaling>
          <c:orientation val="minMax"/>
          <c:max val="5"/>
          <c:min val="1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2312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E.U. de Enfermería-</a:t>
            </a:r>
            <a:r>
              <a:rPr lang="gl-ES" b="1" baseline="0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POVISA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4-44D0-AC78-6D2B5BD614BD}"/>
              </c:ext>
            </c:extLst>
          </c:dPt>
          <c:dLbls>
            <c:dLbl>
              <c:idx val="0"/>
              <c:layout>
                <c:manualLayout>
                  <c:x val="0.22790551475842083"/>
                  <c:y val="-7.5322581844408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64-44D0-AC78-6D2B5BD614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'353'!$C$28</c:f>
              <c:strCache>
                <c:ptCount val="1"/>
                <c:pt idx="0">
                  <c:v>Grao en Enfermaría </c:v>
                </c:pt>
              </c:strCache>
            </c:strRef>
          </c:cat>
          <c:val>
            <c:numRef>
              <c:f>'353'!$I$28</c:f>
              <c:numCache>
                <c:formatCode>0%</c:formatCode>
                <c:ptCount val="1"/>
                <c:pt idx="0">
                  <c:v>0.76923076923076927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64-44D0-AC78-6D2B5BD614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8811136"/>
        <c:axId val="538820544"/>
      </c:barChart>
      <c:catAx>
        <c:axId val="538811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20544"/>
        <c:crosses val="autoZero"/>
        <c:auto val="1"/>
        <c:lblAlgn val="r"/>
        <c:lblOffset val="100"/>
        <c:noMultiLvlLbl val="0"/>
      </c:catAx>
      <c:valAx>
        <c:axId val="53882054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>
                <a:solidFill>
                  <a:schemeClr val="bg2">
                    <a:lumMod val="50000"/>
                  </a:schemeClr>
                </a:solidFill>
              </a:rPr>
              <a:t>Gra</a:t>
            </a:r>
            <a:r>
              <a:rPr lang="gl-ES" baseline="0">
                <a:solidFill>
                  <a:schemeClr val="bg2">
                    <a:lumMod val="50000"/>
                  </a:schemeClr>
                </a:solidFill>
              </a:rPr>
              <a:t>o en Enfermería-POVISA</a:t>
            </a:r>
          </a:p>
          <a:p>
            <a:pPr>
              <a:defRPr/>
            </a:pPr>
            <a:r>
              <a:rPr lang="gl-ES" sz="1400" b="0">
                <a:solidFill>
                  <a:schemeClr val="bg2">
                    <a:lumMod val="50000"/>
                  </a:schemeClr>
                </a:solidFill>
              </a:rPr>
              <a:t>Valoracións por ítem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574828478165199"/>
          <c:y val="0.17171296296296296"/>
          <c:w val="0.82546697947436909"/>
          <c:h val="0.69399039203382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1E-42B9-80B6-0192F6B0597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1E-42B9-80B6-0192F6B0597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1E-42B9-80B6-0192F6B0597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1E-42B9-80B6-0192F6B0597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1E-42B9-80B6-0192F6B0597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C1E-42B9-80B6-0192F6B0597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C1E-42B9-80B6-0192F6B0597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C1E-42B9-80B6-0192F6B05975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7F7AB50E-4A42-4DF1-8CEE-FA7AF21110A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C1E-42B9-80B6-0192F6B0597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B2BFFD-75FA-4C1C-A94A-A577A199C86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C1E-42B9-80B6-0192F6B05975}"/>
                </c:ext>
              </c:extLst>
            </c:dLbl>
            <c:dLbl>
              <c:idx val="6"/>
              <c:layout>
                <c:manualLayout>
                  <c:x val="6.7425200168563003E-3"/>
                  <c:y val="-3.7140204271124172E-3"/>
                </c:manualLayout>
              </c:layout>
              <c:tx>
                <c:rich>
                  <a:bodyPr/>
                  <a:lstStyle/>
                  <a:p>
                    <a:fld id="{BBB08785-6BE7-453D-A193-039A2CA68DAE}" type="VALUE">
                      <a:rPr lang="en-US" b="0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C1E-42B9-80B6-0192F6B059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'353'!$J$27:$X$27</c:f>
              <c:strCache>
                <c:ptCount val="15"/>
                <c:pt idx="0">
                  <c:v>Valoración 
ítem 1</c:v>
                </c:pt>
                <c:pt idx="1">
                  <c:v>Valoración 
ítem 2</c:v>
                </c:pt>
                <c:pt idx="2">
                  <c:v>Valoración 
ítem 3</c:v>
                </c:pt>
                <c:pt idx="3">
                  <c:v>Valoración 
ítem 4</c:v>
                </c:pt>
                <c:pt idx="4">
                  <c:v>Valoración 
ítem 5</c:v>
                </c:pt>
                <c:pt idx="5">
                  <c:v>Valoración 
ítem 6</c:v>
                </c:pt>
                <c:pt idx="6">
                  <c:v>Valoración 
ítem 7</c:v>
                </c:pt>
                <c:pt idx="7">
                  <c:v>Valoración ítem 8</c:v>
                </c:pt>
                <c:pt idx="8">
                  <c:v>Valoración 
ítem 9</c:v>
                </c:pt>
                <c:pt idx="9">
                  <c:v>Valoración 
ítem 10</c:v>
                </c:pt>
                <c:pt idx="10">
                  <c:v>Valoración 
ítem 11</c:v>
                </c:pt>
                <c:pt idx="11">
                  <c:v>Valoración 
ítem 12</c:v>
                </c:pt>
                <c:pt idx="12">
                  <c:v>Valoración 
ítem 13</c:v>
                </c:pt>
                <c:pt idx="13">
                  <c:v>Valoración 
ítem 14</c:v>
                </c:pt>
                <c:pt idx="14">
                  <c:v>Valoración 
ítem 15</c:v>
                </c:pt>
              </c:strCache>
            </c:strRef>
          </c:cat>
          <c:val>
            <c:numRef>
              <c:f>'353'!$J$28:$X$28</c:f>
              <c:numCache>
                <c:formatCode>0.00</c:formatCode>
                <c:ptCount val="15"/>
                <c:pt idx="0">
                  <c:v>4</c:v>
                </c:pt>
                <c:pt idx="1">
                  <c:v>3.75</c:v>
                </c:pt>
                <c:pt idx="2">
                  <c:v>3.4615384615384617</c:v>
                </c:pt>
                <c:pt idx="3">
                  <c:v>3.0769230769230771</c:v>
                </c:pt>
                <c:pt idx="4">
                  <c:v>3.0769230769230771</c:v>
                </c:pt>
                <c:pt idx="5">
                  <c:v>3.5833333333333335</c:v>
                </c:pt>
                <c:pt idx="6">
                  <c:v>4.0909090909090908</c:v>
                </c:pt>
                <c:pt idx="7">
                  <c:v>3.6923076923076925</c:v>
                </c:pt>
                <c:pt idx="8">
                  <c:v>3.4615384615384617</c:v>
                </c:pt>
                <c:pt idx="9">
                  <c:v>3.4166666666666665</c:v>
                </c:pt>
                <c:pt idx="10">
                  <c:v>4</c:v>
                </c:pt>
                <c:pt idx="11">
                  <c:v>4.0769230769230766</c:v>
                </c:pt>
                <c:pt idx="12">
                  <c:v>4</c:v>
                </c:pt>
                <c:pt idx="13">
                  <c:v>3.5</c:v>
                </c:pt>
                <c:pt idx="14">
                  <c:v>3.9230769230769229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C1E-42B9-80B6-0192F6B059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8810744"/>
        <c:axId val="538809568"/>
      </c:barChart>
      <c:catAx>
        <c:axId val="53881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09568"/>
        <c:crosses val="autoZero"/>
        <c:auto val="1"/>
        <c:lblAlgn val="ctr"/>
        <c:lblOffset val="200"/>
        <c:noMultiLvlLbl val="0"/>
      </c:catAx>
      <c:valAx>
        <c:axId val="538809568"/>
        <c:scaling>
          <c:orientation val="minMax"/>
          <c:max val="5"/>
          <c:min val="1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0744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Escola de Negocios Afundación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132600213294509"/>
          <c:y val="0.2795616874421309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8A-44D0-86A8-CF66188B892A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8A-44D0-86A8-CF66188B892A}"/>
              </c:ext>
            </c:extLst>
          </c:dPt>
          <c:dLbls>
            <c:dLbl>
              <c:idx val="0"/>
              <c:layout>
                <c:manualLayout>
                  <c:x val="0.24056952175414981"/>
                  <c:y val="-9.7985471362821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8A-44D0-86A8-CF66188B892A}"/>
                </c:ext>
              </c:extLst>
            </c:dLbl>
            <c:dLbl>
              <c:idx val="1"/>
              <c:layout>
                <c:manualLayout>
                  <c:x val="0.23880597014925359"/>
                  <c:y val="-9.8205854579792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8A-44D0-86A8-CF66188B89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'355'!$C$28:$C$29</c:f>
              <c:strCache>
                <c:ptCount val="2"/>
                <c:pt idx="0">
                  <c:v>Grao en Administración e Dirección de Empresas</c:v>
                </c:pt>
                <c:pt idx="1">
                  <c:v>Máster Universitario en Dirección e Administración de Empresas (MBA)</c:v>
                </c:pt>
              </c:strCache>
            </c:strRef>
          </c:cat>
          <c:val>
            <c:numRef>
              <c:f>'355'!$I$28:$I$29</c:f>
              <c:numCache>
                <c:formatCode>0%</c:formatCode>
                <c:ptCount val="2"/>
                <c:pt idx="0">
                  <c:v>1</c:v>
                </c:pt>
                <c:pt idx="1">
                  <c:v>0.81818181818181823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8A-44D0-86A8-CF66188B89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8809176"/>
        <c:axId val="538820152"/>
      </c:barChart>
      <c:catAx>
        <c:axId val="53880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20152"/>
        <c:crosses val="autoZero"/>
        <c:auto val="1"/>
        <c:lblAlgn val="r"/>
        <c:lblOffset val="100"/>
        <c:noMultiLvlLbl val="0"/>
      </c:catAx>
      <c:valAx>
        <c:axId val="5388201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0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Escola de Negocios Afundación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95221176621216"/>
          <c:y val="0.15819969534614359"/>
          <c:w val="0.73004529159464826"/>
          <c:h val="0.709786193002175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AF-46BD-8B26-3B63C4EC24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'355'!$C$28:$C$29</c:f>
              <c:strCache>
                <c:ptCount val="2"/>
                <c:pt idx="0">
                  <c:v>Grao en Administración e Dirección de Empresas</c:v>
                </c:pt>
                <c:pt idx="1">
                  <c:v>Máster Universitario en Dirección e Administración de Empresas (MBA)</c:v>
                </c:pt>
              </c:strCache>
            </c:strRef>
          </c:cat>
          <c:val>
            <c:numRef>
              <c:f>'355'!$G$28:$G$29</c:f>
              <c:numCache>
                <c:formatCode>0.00</c:formatCode>
                <c:ptCount val="2"/>
                <c:pt idx="0">
                  <c:v>4.1866666666666665</c:v>
                </c:pt>
                <c:pt idx="1">
                  <c:v>3.7059932659932664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F-46BD-8B26-3B63C4EC24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38808392"/>
        <c:axId val="538813488"/>
      </c:barChart>
      <c:catAx>
        <c:axId val="538808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13488"/>
        <c:crosses val="autoZero"/>
        <c:auto val="1"/>
        <c:lblAlgn val="ctr"/>
        <c:lblOffset val="100"/>
        <c:noMultiLvlLbl val="0"/>
      </c:catAx>
      <c:valAx>
        <c:axId val="538813488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880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Dereito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AB-4DCB-ACD3-1A45DA6FD50F}"/>
              </c:ext>
            </c:extLst>
          </c:dPt>
          <c:dLbls>
            <c:dLbl>
              <c:idx val="0"/>
              <c:layout>
                <c:manualLayout>
                  <c:x val="6.36877144020941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AB-4DCB-ACD3-1A45DA6FD50F}"/>
                </c:ext>
              </c:extLst>
            </c:dLbl>
            <c:dLbl>
              <c:idx val="1"/>
              <c:layout>
                <c:manualLayout>
                  <c:x val="0.1294298712042558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AB-4DCB-ACD3-1A45DA6FD5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'103'!$C$28:$C$29</c:f>
              <c:strCache>
                <c:ptCount val="2"/>
                <c:pt idx="0">
                  <c:v>Grao en Dereito</c:v>
                </c:pt>
                <c:pt idx="1">
                  <c:v>Máster Universitario en Avogacía-Ourense</c:v>
                </c:pt>
              </c:strCache>
            </c:strRef>
          </c:cat>
          <c:val>
            <c:numRef>
              <c:f>'103'!$I$28:$I$29</c:f>
              <c:numCache>
                <c:formatCode>0%</c:formatCode>
                <c:ptCount val="2"/>
                <c:pt idx="0">
                  <c:v>0.1111111111111111</c:v>
                </c:pt>
                <c:pt idx="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AB-4DCB-ACD3-1A45DA6FD5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2284744"/>
        <c:axId val="482281216"/>
      </c:barChart>
      <c:catAx>
        <c:axId val="482284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1216"/>
        <c:crosses val="autoZero"/>
        <c:auto val="1"/>
        <c:lblAlgn val="r"/>
        <c:lblOffset val="100"/>
        <c:noMultiLvlLbl val="0"/>
      </c:catAx>
      <c:valAx>
        <c:axId val="4822812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Dereito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15-46C8-AE24-3F001A7C71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'103'!$C$28:$C$29</c:f>
              <c:strCache>
                <c:ptCount val="2"/>
                <c:pt idx="0">
                  <c:v>Grao en Dereito</c:v>
                </c:pt>
                <c:pt idx="1">
                  <c:v>Máster Universitario en Avogacía-Ourense</c:v>
                </c:pt>
              </c:strCache>
            </c:strRef>
          </c:cat>
          <c:val>
            <c:numRef>
              <c:f>'103'!$G$28:$G$29</c:f>
              <c:numCache>
                <c:formatCode>0.00</c:formatCode>
                <c:ptCount val="2"/>
                <c:pt idx="0">
                  <c:v>2.9027777777777772</c:v>
                </c:pt>
                <c:pt idx="1">
                  <c:v>2.7111111111111112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15-46C8-AE24-3F001A7C71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2285920"/>
        <c:axId val="482281608"/>
      </c:barChart>
      <c:catAx>
        <c:axId val="48228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1608"/>
        <c:crosses val="autoZero"/>
        <c:auto val="1"/>
        <c:lblAlgn val="ctr"/>
        <c:lblOffset val="100"/>
        <c:noMultiLvlLbl val="0"/>
      </c:catAx>
      <c:valAx>
        <c:axId val="482281608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Ciencias Empresariais</a:t>
            </a:r>
            <a:r>
              <a:rPr lang="gl-ES" b="1" baseline="0">
                <a:solidFill>
                  <a:schemeClr val="bg1">
                    <a:lumMod val="50000"/>
                  </a:schemeClr>
                </a:solidFill>
              </a:rPr>
              <a:t> e Turismo</a:t>
            </a:r>
            <a:endParaRPr lang="gl-ES" b="1">
              <a:solidFill>
                <a:schemeClr val="bg1">
                  <a:lumMod val="50000"/>
                </a:schemeClr>
              </a:solidFill>
            </a:endParaRP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44-4E85-9159-7C5A2D7E6E5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44-4E85-9159-7C5A2D7E6E57}"/>
              </c:ext>
            </c:extLst>
          </c:dPt>
          <c:dLbls>
            <c:dLbl>
              <c:idx val="0"/>
              <c:layout>
                <c:manualLayout>
                  <c:x val="0.2067824648469808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44-4E85-9159-7C5A2D7E6E57}"/>
                </c:ext>
              </c:extLst>
            </c:dLbl>
            <c:dLbl>
              <c:idx val="1"/>
              <c:layout>
                <c:manualLayout>
                  <c:x val="0.19354838709677419"/>
                  <c:y val="-3.62811739559462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44-4E85-9159-7C5A2D7E6E57}"/>
                </c:ext>
              </c:extLst>
            </c:dLbl>
            <c:dLbl>
              <c:idx val="2"/>
              <c:layout>
                <c:manualLayout>
                  <c:x val="0.13895781637717122"/>
                  <c:y val="7.2562347911889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44-4E85-9159-7C5A2D7E6E57}"/>
                </c:ext>
              </c:extLst>
            </c:dLbl>
            <c:dLbl>
              <c:idx val="3"/>
              <c:layout>
                <c:manualLayout>
                  <c:x val="0.20512820512820512"/>
                  <c:y val="7.25623479118898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44-4E85-9159-7C5A2D7E6E57}"/>
                </c:ext>
              </c:extLst>
            </c:dLbl>
            <c:dLbl>
              <c:idx val="4"/>
              <c:layout>
                <c:manualLayout>
                  <c:x val="0.23325062034739455"/>
                  <c:y val="-3.628117395594527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44-4E85-9159-7C5A2D7E6E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'104'!$C$28:$C$32</c:f>
              <c:strCache>
                <c:ptCount val="5"/>
                <c:pt idx="0">
                  <c:v>Grao en Administración e Dirección de Empresas</c:v>
                </c:pt>
                <c:pt idx="1">
                  <c:v>Grao en Turismo</c:v>
                </c:pt>
                <c:pt idx="2">
                  <c:v>Máster Universitario en Creación, Dirección e Innovación na Empresa</c:v>
                </c:pt>
                <c:pt idx="3">
                  <c:v>Máster Universitario en Xestión Empresarial do Deporte</c:v>
                </c:pt>
                <c:pt idx="4">
                  <c:v>Máster Universitario en Dirección e Planificación do Turismo Interior e de Saúde</c:v>
                </c:pt>
              </c:strCache>
            </c:strRef>
          </c:cat>
          <c:val>
            <c:numRef>
              <c:f>'104'!$I$28:$I$32</c:f>
              <c:numCache>
                <c:formatCode>0%</c:formatCode>
                <c:ptCount val="5"/>
                <c:pt idx="0">
                  <c:v>0.72727272727272729</c:v>
                </c:pt>
                <c:pt idx="1">
                  <c:v>0.66666666666666663</c:v>
                </c:pt>
                <c:pt idx="2">
                  <c:v>0.4</c:v>
                </c:pt>
                <c:pt idx="3">
                  <c:v>0.66666666666666663</c:v>
                </c:pt>
                <c:pt idx="4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44-4E85-9159-7C5A2D7E6E5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2280432"/>
        <c:axId val="482286312"/>
      </c:barChart>
      <c:catAx>
        <c:axId val="482280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6312"/>
        <c:crosses val="autoZero"/>
        <c:auto val="1"/>
        <c:lblAlgn val="r"/>
        <c:lblOffset val="100"/>
        <c:noMultiLvlLbl val="0"/>
      </c:catAx>
      <c:valAx>
        <c:axId val="4822863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Ciencias</a:t>
            </a:r>
            <a:r>
              <a:rPr lang="gl-ES" sz="14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Empresariais e Turismo</a:t>
            </a:r>
            <a:endParaRPr lang="gl-ES" sz="14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layout>
        <c:manualLayout>
          <c:xMode val="edge"/>
          <c:yMode val="edge"/>
          <c:x val="0.17128441355889137"/>
          <c:y val="1.9300037779444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F4-4C2B-8206-539E79DE77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F4-4C2B-8206-539E79DE77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'104'!$C$28:$C$32</c:f>
              <c:strCache>
                <c:ptCount val="5"/>
                <c:pt idx="0">
                  <c:v>Grao en Administración e Dirección de Empresas</c:v>
                </c:pt>
                <c:pt idx="1">
                  <c:v>Grao en Turismo</c:v>
                </c:pt>
                <c:pt idx="2">
                  <c:v>Máster Universitario en Creación, Dirección e Innovación na Empresa</c:v>
                </c:pt>
                <c:pt idx="3">
                  <c:v>Máster Universitario en Xestión Empresarial do Deporte</c:v>
                </c:pt>
                <c:pt idx="4">
                  <c:v>Máster Universitario en Dirección e Planificación do Turismo Interior e de Saúde</c:v>
                </c:pt>
              </c:strCache>
            </c:strRef>
          </c:cat>
          <c:val>
            <c:numRef>
              <c:f>'104'!$G$28:$G$32</c:f>
              <c:numCache>
                <c:formatCode>0.00</c:formatCode>
                <c:ptCount val="5"/>
                <c:pt idx="0">
                  <c:v>3.4614141414141413</c:v>
                </c:pt>
                <c:pt idx="1">
                  <c:v>2.6266666666666665</c:v>
                </c:pt>
                <c:pt idx="2">
                  <c:v>3.4133333333333336</c:v>
                </c:pt>
                <c:pt idx="3">
                  <c:v>3.3111111111111109</c:v>
                </c:pt>
                <c:pt idx="4">
                  <c:v>3.1142857142857143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4-4C2B-8206-539E79DE77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2280824"/>
        <c:axId val="482283568"/>
      </c:barChart>
      <c:catAx>
        <c:axId val="482280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3568"/>
        <c:crosses val="autoZero"/>
        <c:auto val="1"/>
        <c:lblAlgn val="ctr"/>
        <c:lblOffset val="100"/>
        <c:noMultiLvlLbl val="0"/>
      </c:catAx>
      <c:valAx>
        <c:axId val="482283568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28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4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image" Target="../media/image5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image" Target="../media/image5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image" Target="../media/image5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image" Target="../media/image5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image" Target="../media/image5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4" Type="http://schemas.openxmlformats.org/officeDocument/2006/relationships/image" Target="../media/image5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image" Target="../media/image5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image" Target="../media/image5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5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7.xml"/><Relationship Id="rId2" Type="http://schemas.openxmlformats.org/officeDocument/2006/relationships/hyperlink" Target="#Portada!A1"/><Relationship Id="rId1" Type="http://schemas.openxmlformats.org/officeDocument/2006/relationships/image" Target="../media/image6.png"/><Relationship Id="rId6" Type="http://schemas.openxmlformats.org/officeDocument/2006/relationships/chart" Target="../charts/chart6.xml"/><Relationship Id="rId5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ortada!A1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320673</xdr:colOff>
      <xdr:row>38</xdr:row>
      <xdr:rowOff>123265</xdr:rowOff>
    </xdr:from>
    <xdr:to>
      <xdr:col>3</xdr:col>
      <xdr:colOff>264644</xdr:colOff>
      <xdr:row>43</xdr:row>
      <xdr:rowOff>103656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55" y="7631206"/>
          <a:ext cx="1243854" cy="932891"/>
        </a:xfrm>
        <a:prstGeom prst="rect">
          <a:avLst/>
        </a:prstGeom>
        <a:gradFill>
          <a:gsLst>
            <a:gs pos="50764">
              <a:srgbClr val="CADFF1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  <xdr:twoCellAnchor>
    <xdr:from>
      <xdr:col>1</xdr:col>
      <xdr:colOff>151842</xdr:colOff>
      <xdr:row>1</xdr:row>
      <xdr:rowOff>84608</xdr:rowOff>
    </xdr:from>
    <xdr:to>
      <xdr:col>5</xdr:col>
      <xdr:colOff>91889</xdr:colOff>
      <xdr:row>3</xdr:row>
      <xdr:rowOff>151282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4" y="230284"/>
          <a:ext cx="253981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5</xdr:row>
      <xdr:rowOff>123825</xdr:rowOff>
    </xdr:from>
    <xdr:to>
      <xdr:col>9</xdr:col>
      <xdr:colOff>600076</xdr:colOff>
      <xdr:row>22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390525</xdr:colOff>
      <xdr:row>5</xdr:row>
      <xdr:rowOff>114300</xdr:rowOff>
    </xdr:from>
    <xdr:to>
      <xdr:col>17</xdr:col>
      <xdr:colOff>314325</xdr:colOff>
      <xdr:row>24</xdr:row>
      <xdr:rowOff>71438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1</xdr:row>
      <xdr:rowOff>7939</xdr:rowOff>
    </xdr:from>
    <xdr:to>
      <xdr:col>2</xdr:col>
      <xdr:colOff>1198812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</xdr:row>
      <xdr:rowOff>0</xdr:rowOff>
    </xdr:from>
    <xdr:to>
      <xdr:col>2</xdr:col>
      <xdr:colOff>802350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1</xdr:row>
      <xdr:rowOff>11749</xdr:rowOff>
    </xdr:from>
    <xdr:to>
      <xdr:col>2</xdr:col>
      <xdr:colOff>1576999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6</xdr:row>
      <xdr:rowOff>0</xdr:rowOff>
    </xdr:from>
    <xdr:to>
      <xdr:col>5</xdr:col>
      <xdr:colOff>38100</xdr:colOff>
      <xdr:row>23</xdr:row>
      <xdr:rowOff>171450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17</xdr:col>
      <xdr:colOff>714374</xdr:colOff>
      <xdr:row>24</xdr:row>
      <xdr:rowOff>47625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1</xdr:row>
      <xdr:rowOff>7939</xdr:rowOff>
    </xdr:from>
    <xdr:to>
      <xdr:col>2</xdr:col>
      <xdr:colOff>1198812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</xdr:row>
      <xdr:rowOff>0</xdr:rowOff>
    </xdr:from>
    <xdr:to>
      <xdr:col>2</xdr:col>
      <xdr:colOff>802350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1</xdr:row>
      <xdr:rowOff>11749</xdr:rowOff>
    </xdr:from>
    <xdr:to>
      <xdr:col>2</xdr:col>
      <xdr:colOff>1576999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57150</xdr:rowOff>
    </xdr:from>
    <xdr:to>
      <xdr:col>8</xdr:col>
      <xdr:colOff>695325</xdr:colOff>
      <xdr:row>23</xdr:row>
      <xdr:rowOff>85725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304800</xdr:colOff>
      <xdr:row>6</xdr:row>
      <xdr:rowOff>47625</xdr:rowOff>
    </xdr:from>
    <xdr:to>
      <xdr:col>15</xdr:col>
      <xdr:colOff>752475</xdr:colOff>
      <xdr:row>24</xdr:row>
      <xdr:rowOff>4763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1</xdr:row>
      <xdr:rowOff>7939</xdr:rowOff>
    </xdr:from>
    <xdr:to>
      <xdr:col>2</xdr:col>
      <xdr:colOff>1198812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</xdr:row>
      <xdr:rowOff>0</xdr:rowOff>
    </xdr:from>
    <xdr:to>
      <xdr:col>2</xdr:col>
      <xdr:colOff>802350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1</xdr:row>
      <xdr:rowOff>11749</xdr:rowOff>
    </xdr:from>
    <xdr:to>
      <xdr:col>2</xdr:col>
      <xdr:colOff>1576999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9525</xdr:rowOff>
    </xdr:from>
    <xdr:to>
      <xdr:col>9</xdr:col>
      <xdr:colOff>95250</xdr:colOff>
      <xdr:row>23</xdr:row>
      <xdr:rowOff>38100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514350</xdr:colOff>
      <xdr:row>6</xdr:row>
      <xdr:rowOff>0</xdr:rowOff>
    </xdr:from>
    <xdr:to>
      <xdr:col>16</xdr:col>
      <xdr:colOff>200025</xdr:colOff>
      <xdr:row>23</xdr:row>
      <xdr:rowOff>147638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1</xdr:row>
      <xdr:rowOff>7939</xdr:rowOff>
    </xdr:from>
    <xdr:to>
      <xdr:col>2</xdr:col>
      <xdr:colOff>1198812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</xdr:row>
      <xdr:rowOff>0</xdr:rowOff>
    </xdr:from>
    <xdr:to>
      <xdr:col>2</xdr:col>
      <xdr:colOff>802350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1</xdr:row>
      <xdr:rowOff>11749</xdr:rowOff>
    </xdr:from>
    <xdr:to>
      <xdr:col>2</xdr:col>
      <xdr:colOff>1576999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6</xdr:row>
      <xdr:rowOff>27837</xdr:rowOff>
    </xdr:from>
    <xdr:to>
      <xdr:col>7</xdr:col>
      <xdr:colOff>57151</xdr:colOff>
      <xdr:row>24</xdr:row>
      <xdr:rowOff>99275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228600</xdr:colOff>
      <xdr:row>5</xdr:row>
      <xdr:rowOff>180975</xdr:rowOff>
    </xdr:from>
    <xdr:to>
      <xdr:col>19</xdr:col>
      <xdr:colOff>180974</xdr:colOff>
      <xdr:row>24</xdr:row>
      <xdr:rowOff>38100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901287</xdr:colOff>
      <xdr:row>1</xdr:row>
      <xdr:rowOff>7939</xdr:rowOff>
    </xdr:from>
    <xdr:to>
      <xdr:col>2</xdr:col>
      <xdr:colOff>1189287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46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1</xdr:row>
      <xdr:rowOff>0</xdr:rowOff>
    </xdr:from>
    <xdr:to>
      <xdr:col>2</xdr:col>
      <xdr:colOff>792825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1279474</xdr:colOff>
      <xdr:row>1</xdr:row>
      <xdr:rowOff>11749</xdr:rowOff>
    </xdr:from>
    <xdr:to>
      <xdr:col>2</xdr:col>
      <xdr:colOff>1567474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29864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6</xdr:row>
      <xdr:rowOff>27837</xdr:rowOff>
    </xdr:from>
    <xdr:to>
      <xdr:col>4</xdr:col>
      <xdr:colOff>885826</xdr:colOff>
      <xdr:row>24</xdr:row>
      <xdr:rowOff>99275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1062872</xdr:colOff>
      <xdr:row>5</xdr:row>
      <xdr:rowOff>161925</xdr:rowOff>
    </xdr:from>
    <xdr:to>
      <xdr:col>12</xdr:col>
      <xdr:colOff>38100</xdr:colOff>
      <xdr:row>24</xdr:row>
      <xdr:rowOff>76200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</xdr:row>
      <xdr:rowOff>9525</xdr:rowOff>
    </xdr:from>
    <xdr:to>
      <xdr:col>7</xdr:col>
      <xdr:colOff>161926</xdr:colOff>
      <xdr:row>23</xdr:row>
      <xdr:rowOff>80963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190500</xdr:colOff>
      <xdr:row>5</xdr:row>
      <xdr:rowOff>57150</xdr:rowOff>
    </xdr:from>
    <xdr:to>
      <xdr:col>19</xdr:col>
      <xdr:colOff>190499</xdr:colOff>
      <xdr:row>23</xdr:row>
      <xdr:rowOff>104775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6</xdr:row>
      <xdr:rowOff>0</xdr:rowOff>
    </xdr:from>
    <xdr:to>
      <xdr:col>7</xdr:col>
      <xdr:colOff>38101</xdr:colOff>
      <xdr:row>24</xdr:row>
      <xdr:rowOff>71438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133350</xdr:colOff>
      <xdr:row>5</xdr:row>
      <xdr:rowOff>180974</xdr:rowOff>
    </xdr:from>
    <xdr:to>
      <xdr:col>19</xdr:col>
      <xdr:colOff>133349</xdr:colOff>
      <xdr:row>24</xdr:row>
      <xdr:rowOff>38099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66675</xdr:rowOff>
    </xdr:from>
    <xdr:to>
      <xdr:col>19</xdr:col>
      <xdr:colOff>152399</xdr:colOff>
      <xdr:row>23</xdr:row>
      <xdr:rowOff>133349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6</xdr:row>
      <xdr:rowOff>9525</xdr:rowOff>
    </xdr:from>
    <xdr:to>
      <xdr:col>7</xdr:col>
      <xdr:colOff>47626</xdr:colOff>
      <xdr:row>24</xdr:row>
      <xdr:rowOff>80963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9" name="Imagen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9525</xdr:rowOff>
    </xdr:from>
    <xdr:to>
      <xdr:col>9</xdr:col>
      <xdr:colOff>142875</xdr:colOff>
      <xdr:row>23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561975</xdr:colOff>
      <xdr:row>6</xdr:row>
      <xdr:rowOff>0</xdr:rowOff>
    </xdr:from>
    <xdr:to>
      <xdr:col>16</xdr:col>
      <xdr:colOff>247650</xdr:colOff>
      <xdr:row>23</xdr:row>
      <xdr:rowOff>147638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1019879</xdr:colOff>
      <xdr:row>0</xdr:row>
      <xdr:rowOff>60676</xdr:rowOff>
    </xdr:from>
    <xdr:to>
      <xdr:col>2</xdr:col>
      <xdr:colOff>1307879</xdr:colOff>
      <xdr:row>2</xdr:row>
      <xdr:rowOff>91915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5648" y="6067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623417</xdr:colOff>
      <xdr:row>0</xdr:row>
      <xdr:rowOff>52737</xdr:rowOff>
    </xdr:from>
    <xdr:to>
      <xdr:col>2</xdr:col>
      <xdr:colOff>911417</xdr:colOff>
      <xdr:row>2</xdr:row>
      <xdr:rowOff>83976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186" y="52737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1398066</xdr:colOff>
      <xdr:row>0</xdr:row>
      <xdr:rowOff>64486</xdr:rowOff>
    </xdr:from>
    <xdr:to>
      <xdr:col>2</xdr:col>
      <xdr:colOff>1688787</xdr:colOff>
      <xdr:row>2</xdr:row>
      <xdr:rowOff>95725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423835" y="64486"/>
          <a:ext cx="288000" cy="2876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1</xdr:row>
      <xdr:rowOff>7939</xdr:rowOff>
    </xdr:from>
    <xdr:to>
      <xdr:col>2</xdr:col>
      <xdr:colOff>1198812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</xdr:row>
      <xdr:rowOff>0</xdr:rowOff>
    </xdr:from>
    <xdr:to>
      <xdr:col>2</xdr:col>
      <xdr:colOff>802350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1</xdr:row>
      <xdr:rowOff>11749</xdr:rowOff>
    </xdr:from>
    <xdr:to>
      <xdr:col>2</xdr:col>
      <xdr:colOff>1576999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66675</xdr:rowOff>
    </xdr:from>
    <xdr:to>
      <xdr:col>9</xdr:col>
      <xdr:colOff>114300</xdr:colOff>
      <xdr:row>23</xdr:row>
      <xdr:rowOff>95250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704851</xdr:colOff>
      <xdr:row>6</xdr:row>
      <xdr:rowOff>57150</xdr:rowOff>
    </xdr:from>
    <xdr:to>
      <xdr:col>18</xdr:col>
      <xdr:colOff>95251</xdr:colOff>
      <xdr:row>24</xdr:row>
      <xdr:rowOff>14288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</xdr:row>
      <xdr:rowOff>9525</xdr:rowOff>
    </xdr:from>
    <xdr:to>
      <xdr:col>9</xdr:col>
      <xdr:colOff>333375</xdr:colOff>
      <xdr:row>24</xdr:row>
      <xdr:rowOff>38100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161926</xdr:colOff>
      <xdr:row>7</xdr:row>
      <xdr:rowOff>0</xdr:rowOff>
    </xdr:from>
    <xdr:to>
      <xdr:col>18</xdr:col>
      <xdr:colOff>314326</xdr:colOff>
      <xdr:row>24</xdr:row>
      <xdr:rowOff>147638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9525</xdr:rowOff>
    </xdr:from>
    <xdr:to>
      <xdr:col>9</xdr:col>
      <xdr:colOff>323850</xdr:colOff>
      <xdr:row>23</xdr:row>
      <xdr:rowOff>38100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152401</xdr:colOff>
      <xdr:row>6</xdr:row>
      <xdr:rowOff>0</xdr:rowOff>
    </xdr:from>
    <xdr:to>
      <xdr:col>18</xdr:col>
      <xdr:colOff>304801</xdr:colOff>
      <xdr:row>23</xdr:row>
      <xdr:rowOff>147638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9525</xdr:rowOff>
    </xdr:from>
    <xdr:to>
      <xdr:col>9</xdr:col>
      <xdr:colOff>323850</xdr:colOff>
      <xdr:row>23</xdr:row>
      <xdr:rowOff>38100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152401</xdr:colOff>
      <xdr:row>6</xdr:row>
      <xdr:rowOff>0</xdr:rowOff>
    </xdr:from>
    <xdr:to>
      <xdr:col>18</xdr:col>
      <xdr:colOff>304801</xdr:colOff>
      <xdr:row>23</xdr:row>
      <xdr:rowOff>147638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9525</xdr:rowOff>
    </xdr:from>
    <xdr:to>
      <xdr:col>5</xdr:col>
      <xdr:colOff>209550</xdr:colOff>
      <xdr:row>23</xdr:row>
      <xdr:rowOff>38100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285751</xdr:colOff>
      <xdr:row>6</xdr:row>
      <xdr:rowOff>0</xdr:rowOff>
    </xdr:from>
    <xdr:to>
      <xdr:col>14</xdr:col>
      <xdr:colOff>390526</xdr:colOff>
      <xdr:row>23</xdr:row>
      <xdr:rowOff>147638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5</xdr:row>
      <xdr:rowOff>161925</xdr:rowOff>
    </xdr:from>
    <xdr:to>
      <xdr:col>8</xdr:col>
      <xdr:colOff>666750</xdr:colOff>
      <xdr:row>23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495301</xdr:colOff>
      <xdr:row>5</xdr:row>
      <xdr:rowOff>152400</xdr:rowOff>
    </xdr:from>
    <xdr:to>
      <xdr:col>17</xdr:col>
      <xdr:colOff>647701</xdr:colOff>
      <xdr:row>23</xdr:row>
      <xdr:rowOff>109538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9525</xdr:rowOff>
    </xdr:from>
    <xdr:to>
      <xdr:col>9</xdr:col>
      <xdr:colOff>323850</xdr:colOff>
      <xdr:row>23</xdr:row>
      <xdr:rowOff>38100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552451</xdr:colOff>
      <xdr:row>5</xdr:row>
      <xdr:rowOff>161925</xdr:rowOff>
    </xdr:from>
    <xdr:to>
      <xdr:col>17</xdr:col>
      <xdr:colOff>704851</xdr:colOff>
      <xdr:row>23</xdr:row>
      <xdr:rowOff>119063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180974</xdr:colOff>
      <xdr:row>23</xdr:row>
      <xdr:rowOff>152400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304800</xdr:colOff>
      <xdr:row>6</xdr:row>
      <xdr:rowOff>38100</xdr:rowOff>
    </xdr:from>
    <xdr:to>
      <xdr:col>13</xdr:col>
      <xdr:colOff>752248</xdr:colOff>
      <xdr:row>23</xdr:row>
      <xdr:rowOff>185738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929862</xdr:colOff>
      <xdr:row>1</xdr:row>
      <xdr:rowOff>7939</xdr:rowOff>
    </xdr:from>
    <xdr:to>
      <xdr:col>2</xdr:col>
      <xdr:colOff>1217862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03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1</xdr:row>
      <xdr:rowOff>0</xdr:rowOff>
    </xdr:from>
    <xdr:to>
      <xdr:col>2</xdr:col>
      <xdr:colOff>821400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1308049</xdr:colOff>
      <xdr:row>1</xdr:row>
      <xdr:rowOff>11749</xdr:rowOff>
    </xdr:from>
    <xdr:to>
      <xdr:col>2</xdr:col>
      <xdr:colOff>1596049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2722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8658224</xdr:colOff>
      <xdr:row>23</xdr:row>
      <xdr:rowOff>123825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8782050</xdr:colOff>
      <xdr:row>6</xdr:row>
      <xdr:rowOff>9525</xdr:rowOff>
    </xdr:from>
    <xdr:to>
      <xdr:col>10</xdr:col>
      <xdr:colOff>333375</xdr:colOff>
      <xdr:row>23</xdr:row>
      <xdr:rowOff>157163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7</xdr:col>
      <xdr:colOff>695325</xdr:colOff>
      <xdr:row>23</xdr:row>
      <xdr:rowOff>9525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257175</xdr:colOff>
      <xdr:row>5</xdr:row>
      <xdr:rowOff>123825</xdr:rowOff>
    </xdr:from>
    <xdr:to>
      <xdr:col>16</xdr:col>
      <xdr:colOff>409575</xdr:colOff>
      <xdr:row>23</xdr:row>
      <xdr:rowOff>80963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0</xdr:row>
      <xdr:rowOff>97586</xdr:rowOff>
    </xdr:from>
    <xdr:to>
      <xdr:col>2</xdr:col>
      <xdr:colOff>1211139</xdr:colOff>
      <xdr:row>2</xdr:row>
      <xdr:rowOff>82708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874" y="9758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526677</xdr:colOff>
      <xdr:row>0</xdr:row>
      <xdr:rowOff>89647</xdr:rowOff>
    </xdr:from>
    <xdr:to>
      <xdr:col>2</xdr:col>
      <xdr:colOff>814677</xdr:colOff>
      <xdr:row>2</xdr:row>
      <xdr:rowOff>74769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2" y="89647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1301326</xdr:colOff>
      <xdr:row>0</xdr:row>
      <xdr:rowOff>101396</xdr:rowOff>
    </xdr:from>
    <xdr:to>
      <xdr:col>2</xdr:col>
      <xdr:colOff>1589326</xdr:colOff>
      <xdr:row>2</xdr:row>
      <xdr:rowOff>86518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21061" y="101396"/>
          <a:ext cx="288000" cy="2876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1</xdr:row>
      <xdr:rowOff>7939</xdr:rowOff>
    </xdr:from>
    <xdr:to>
      <xdr:col>2</xdr:col>
      <xdr:colOff>1198812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</xdr:row>
      <xdr:rowOff>0</xdr:rowOff>
    </xdr:from>
    <xdr:to>
      <xdr:col>2</xdr:col>
      <xdr:colOff>802350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1</xdr:row>
      <xdr:rowOff>11749</xdr:rowOff>
    </xdr:from>
    <xdr:to>
      <xdr:col>2</xdr:col>
      <xdr:colOff>1576999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8</xdr:col>
      <xdr:colOff>95250</xdr:colOff>
      <xdr:row>23</xdr:row>
      <xdr:rowOff>123825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6</xdr:row>
      <xdr:rowOff>28575</xdr:rowOff>
    </xdr:from>
    <xdr:to>
      <xdr:col>20</xdr:col>
      <xdr:colOff>200024</xdr:colOff>
      <xdr:row>24</xdr:row>
      <xdr:rowOff>76200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8</xdr:col>
      <xdr:colOff>95250</xdr:colOff>
      <xdr:row>23</xdr:row>
      <xdr:rowOff>123825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247650</xdr:colOff>
      <xdr:row>5</xdr:row>
      <xdr:rowOff>161925</xdr:rowOff>
    </xdr:from>
    <xdr:to>
      <xdr:col>20</xdr:col>
      <xdr:colOff>295274</xdr:colOff>
      <xdr:row>24</xdr:row>
      <xdr:rowOff>19050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9" name="Imagen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1298524</xdr:colOff>
      <xdr:row>1</xdr:row>
      <xdr:rowOff>11749</xdr:rowOff>
    </xdr:from>
    <xdr:to>
      <xdr:col>2</xdr:col>
      <xdr:colOff>1586524</xdr:colOff>
      <xdr:row>2</xdr:row>
      <xdr:rowOff>108930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17699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95250</xdr:colOff>
      <xdr:row>24</xdr:row>
      <xdr:rowOff>123825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314325</xdr:colOff>
      <xdr:row>7</xdr:row>
      <xdr:rowOff>0</xdr:rowOff>
    </xdr:from>
    <xdr:to>
      <xdr:col>16</xdr:col>
      <xdr:colOff>466725</xdr:colOff>
      <xdr:row>24</xdr:row>
      <xdr:rowOff>147638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1</xdr:row>
      <xdr:rowOff>7939</xdr:rowOff>
    </xdr:from>
    <xdr:to>
      <xdr:col>2</xdr:col>
      <xdr:colOff>1198812</xdr:colOff>
      <xdr:row>2</xdr:row>
      <xdr:rowOff>105120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</xdr:row>
      <xdr:rowOff>0</xdr:rowOff>
    </xdr:from>
    <xdr:to>
      <xdr:col>2</xdr:col>
      <xdr:colOff>802350</xdr:colOff>
      <xdr:row>2</xdr:row>
      <xdr:rowOff>97181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1</xdr:row>
      <xdr:rowOff>11749</xdr:rowOff>
    </xdr:from>
    <xdr:to>
      <xdr:col>2</xdr:col>
      <xdr:colOff>1576999</xdr:colOff>
      <xdr:row>2</xdr:row>
      <xdr:rowOff>108930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127000</xdr:colOff>
      <xdr:row>5</xdr:row>
      <xdr:rowOff>160336</xdr:rowOff>
    </xdr:from>
    <xdr:to>
      <xdr:col>18</xdr:col>
      <xdr:colOff>190501</xdr:colOff>
      <xdr:row>26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65089</xdr:rowOff>
    </xdr:from>
    <xdr:to>
      <xdr:col>2</xdr:col>
      <xdr:colOff>1198812</xdr:colOff>
      <xdr:row>2</xdr:row>
      <xdr:rowOff>47970</xdr:rowOff>
    </xdr:to>
    <xdr:pic>
      <xdr:nvPicPr>
        <xdr:cNvPr id="9" name="Imagen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6508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323849</xdr:colOff>
      <xdr:row>5</xdr:row>
      <xdr:rowOff>176212</xdr:rowOff>
    </xdr:from>
    <xdr:to>
      <xdr:col>8</xdr:col>
      <xdr:colOff>28575</xdr:colOff>
      <xdr:row>25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142874</xdr:colOff>
      <xdr:row>5</xdr:row>
      <xdr:rowOff>157162</xdr:rowOff>
    </xdr:from>
    <xdr:to>
      <xdr:col>14</xdr:col>
      <xdr:colOff>542924</xdr:colOff>
      <xdr:row>24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920337</xdr:colOff>
      <xdr:row>0</xdr:row>
      <xdr:rowOff>93664</xdr:rowOff>
    </xdr:from>
    <xdr:to>
      <xdr:col>2</xdr:col>
      <xdr:colOff>1208337</xdr:colOff>
      <xdr:row>2</xdr:row>
      <xdr:rowOff>76545</xdr:rowOff>
    </xdr:to>
    <xdr:pic>
      <xdr:nvPicPr>
        <xdr:cNvPr id="9" name="Imagen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93664"/>
          <a:ext cx="288000" cy="287681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</xdr:row>
      <xdr:rowOff>161925</xdr:rowOff>
    </xdr:from>
    <xdr:to>
      <xdr:col>7</xdr:col>
      <xdr:colOff>495301</xdr:colOff>
      <xdr:row>23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66675</xdr:colOff>
      <xdr:row>5</xdr:row>
      <xdr:rowOff>66675</xdr:rowOff>
    </xdr:from>
    <xdr:to>
      <xdr:col>15</xdr:col>
      <xdr:colOff>514350</xdr:colOff>
      <xdr:row>24</xdr:row>
      <xdr:rowOff>23813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44585</xdr:colOff>
      <xdr:row>0</xdr:row>
      <xdr:rowOff>89373</xdr:rowOff>
    </xdr:from>
    <xdr:to>
      <xdr:col>1</xdr:col>
      <xdr:colOff>316149</xdr:colOff>
      <xdr:row>1</xdr:row>
      <xdr:rowOff>176199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135" y="89373"/>
          <a:ext cx="271564" cy="201126"/>
        </a:xfrm>
        <a:prstGeom prst="rect">
          <a:avLst/>
        </a:prstGeom>
      </xdr:spPr>
    </xdr:pic>
    <xdr:clientData/>
  </xdr:twoCellAnchor>
  <xdr:twoCellAnchor editAs="oneCell">
    <xdr:from>
      <xdr:col>2</xdr:col>
      <xdr:colOff>396462</xdr:colOff>
      <xdr:row>1</xdr:row>
      <xdr:rowOff>7939</xdr:rowOff>
    </xdr:from>
    <xdr:to>
      <xdr:col>2</xdr:col>
      <xdr:colOff>741240</xdr:colOff>
      <xdr:row>3</xdr:row>
      <xdr:rowOff>66855</xdr:rowOff>
    </xdr:to>
    <xdr:pic>
      <xdr:nvPicPr>
        <xdr:cNvPr id="6" name="Imagen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637" y="122239"/>
          <a:ext cx="344778" cy="363716"/>
        </a:xfrm>
        <a:prstGeom prst="rect">
          <a:avLst/>
        </a:prstGeom>
      </xdr:spPr>
    </xdr:pic>
    <xdr:clientData/>
  </xdr:twoCellAnchor>
  <xdr:twoCellAnchor editAs="oneCell">
    <xdr:from>
      <xdr:col>2</xdr:col>
      <xdr:colOff>784302</xdr:colOff>
      <xdr:row>1</xdr:row>
      <xdr:rowOff>18600</xdr:rowOff>
    </xdr:from>
    <xdr:to>
      <xdr:col>2</xdr:col>
      <xdr:colOff>1137193</xdr:colOff>
      <xdr:row>3</xdr:row>
      <xdr:rowOff>77516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803477" y="132900"/>
          <a:ext cx="352891" cy="363716"/>
        </a:xfrm>
        <a:prstGeom prst="rect">
          <a:avLst/>
        </a:prstGeom>
      </xdr:spPr>
    </xdr:pic>
    <xdr:clientData/>
  </xdr:twoCellAnchor>
  <xdr:twoCellAnchor editAs="oneCell">
    <xdr:from>
      <xdr:col>2</xdr:col>
      <xdr:colOff>920337</xdr:colOff>
      <xdr:row>1</xdr:row>
      <xdr:rowOff>7939</xdr:rowOff>
    </xdr:from>
    <xdr:to>
      <xdr:col>2</xdr:col>
      <xdr:colOff>1208337</xdr:colOff>
      <xdr:row>2</xdr:row>
      <xdr:rowOff>105120</xdr:rowOff>
    </xdr:to>
    <xdr:pic>
      <xdr:nvPicPr>
        <xdr:cNvPr id="9" name="Imagen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512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811875</xdr:colOff>
      <xdr:row>2</xdr:row>
      <xdr:rowOff>97181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4300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5</xdr:row>
      <xdr:rowOff>66675</xdr:rowOff>
    </xdr:from>
    <xdr:to>
      <xdr:col>7</xdr:col>
      <xdr:colOff>257176</xdr:colOff>
      <xdr:row>23</xdr:row>
      <xdr:rowOff>138113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710447</xdr:colOff>
      <xdr:row>5</xdr:row>
      <xdr:rowOff>29313</xdr:rowOff>
    </xdr:from>
    <xdr:to>
      <xdr:col>15</xdr:col>
      <xdr:colOff>9525</xdr:colOff>
      <xdr:row>22</xdr:row>
      <xdr:rowOff>80962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1</xdr:row>
      <xdr:rowOff>7939</xdr:rowOff>
    </xdr:from>
    <xdr:to>
      <xdr:col>2</xdr:col>
      <xdr:colOff>1198812</xdr:colOff>
      <xdr:row>2</xdr:row>
      <xdr:rowOff>105120</xdr:rowOff>
    </xdr:to>
    <xdr:pic>
      <xdr:nvPicPr>
        <xdr:cNvPr id="9" name="Imagen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1222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</xdr:row>
      <xdr:rowOff>0</xdr:rowOff>
    </xdr:from>
    <xdr:to>
      <xdr:col>2</xdr:col>
      <xdr:colOff>802350</xdr:colOff>
      <xdr:row>2</xdr:row>
      <xdr:rowOff>97181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143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1</xdr:row>
      <xdr:rowOff>11749</xdr:rowOff>
    </xdr:from>
    <xdr:to>
      <xdr:col>2</xdr:col>
      <xdr:colOff>1576999</xdr:colOff>
      <xdr:row>2</xdr:row>
      <xdr:rowOff>108930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1260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133351</xdr:colOff>
      <xdr:row>6</xdr:row>
      <xdr:rowOff>37362</xdr:rowOff>
    </xdr:from>
    <xdr:to>
      <xdr:col>5</xdr:col>
      <xdr:colOff>200026</xdr:colOff>
      <xdr:row>24</xdr:row>
      <xdr:rowOff>108800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409574</xdr:colOff>
      <xdr:row>6</xdr:row>
      <xdr:rowOff>95249</xdr:rowOff>
    </xdr:from>
    <xdr:to>
      <xdr:col>13</xdr:col>
      <xdr:colOff>723899</xdr:colOff>
      <xdr:row>24</xdr:row>
      <xdr:rowOff>47624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910812</xdr:colOff>
      <xdr:row>0</xdr:row>
      <xdr:rowOff>84139</xdr:rowOff>
    </xdr:from>
    <xdr:to>
      <xdr:col>2</xdr:col>
      <xdr:colOff>1198812</xdr:colOff>
      <xdr:row>2</xdr:row>
      <xdr:rowOff>67020</xdr:rowOff>
    </xdr:to>
    <xdr:pic>
      <xdr:nvPicPr>
        <xdr:cNvPr id="9" name="Imagen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987" y="8413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0</xdr:row>
      <xdr:rowOff>76200</xdr:rowOff>
    </xdr:from>
    <xdr:to>
      <xdr:col>2</xdr:col>
      <xdr:colOff>802350</xdr:colOff>
      <xdr:row>2</xdr:row>
      <xdr:rowOff>59081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76200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1288999</xdr:colOff>
      <xdr:row>0</xdr:row>
      <xdr:rowOff>87949</xdr:rowOff>
    </xdr:from>
    <xdr:to>
      <xdr:col>2</xdr:col>
      <xdr:colOff>1576999</xdr:colOff>
      <xdr:row>2</xdr:row>
      <xdr:rowOff>70830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08174" y="87949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</xdr:row>
      <xdr:rowOff>9525</xdr:rowOff>
    </xdr:from>
    <xdr:to>
      <xdr:col>7</xdr:col>
      <xdr:colOff>590551</xdr:colOff>
      <xdr:row>23</xdr:row>
      <xdr:rowOff>47625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161925</xdr:colOff>
      <xdr:row>5</xdr:row>
      <xdr:rowOff>104775</xdr:rowOff>
    </xdr:from>
    <xdr:to>
      <xdr:col>15</xdr:col>
      <xdr:colOff>609600</xdr:colOff>
      <xdr:row>24</xdr:row>
      <xdr:rowOff>61913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tabSelected="1" zoomScaleNormal="100" workbookViewId="0">
      <selection activeCell="M6" sqref="M6"/>
    </sheetView>
  </sheetViews>
  <sheetFormatPr baseColWidth="10" defaultRowHeight="24.95" customHeight="1"/>
  <cols>
    <col min="1" max="1" width="2.28515625" style="1" customWidth="1"/>
    <col min="2" max="10" width="9.7109375" style="1" customWidth="1"/>
    <col min="11" max="11" width="4" style="1" customWidth="1"/>
    <col min="12" max="16384" width="11.42578125" style="1"/>
  </cols>
  <sheetData>
    <row r="1" spans="1:35" ht="11.25" customHeight="1" thickBot="1">
      <c r="C1" s="2"/>
      <c r="D1" s="2"/>
      <c r="E1" s="2"/>
      <c r="F1" s="2"/>
      <c r="G1" s="2"/>
      <c r="H1" s="2"/>
      <c r="I1" s="2"/>
    </row>
    <row r="2" spans="1:35" ht="15" customHeight="1">
      <c r="B2" s="11"/>
      <c r="C2" s="12"/>
      <c r="D2" s="12"/>
      <c r="E2" s="12"/>
      <c r="F2" s="12"/>
      <c r="G2" s="12"/>
      <c r="H2" s="12"/>
      <c r="I2" s="12"/>
      <c r="J2" s="13"/>
      <c r="K2" s="14"/>
    </row>
    <row r="3" spans="1:35" ht="15" customHeight="1">
      <c r="A3" s="3"/>
      <c r="B3" s="15"/>
      <c r="C3" s="16"/>
      <c r="D3" s="16"/>
      <c r="E3" s="16"/>
      <c r="F3" s="16"/>
      <c r="G3" s="14"/>
      <c r="H3" s="260" t="s">
        <v>362</v>
      </c>
      <c r="I3" s="260"/>
      <c r="J3" s="18"/>
      <c r="K3" s="19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>
      <c r="A4" s="3"/>
      <c r="B4" s="15"/>
      <c r="C4" s="14"/>
      <c r="D4" s="16"/>
      <c r="E4" s="16"/>
      <c r="F4" s="16"/>
      <c r="G4" s="14"/>
      <c r="H4" s="14"/>
      <c r="I4" s="17"/>
      <c r="J4" s="20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 thickBot="1">
      <c r="A5" s="3"/>
      <c r="B5" s="15"/>
      <c r="C5" s="16"/>
      <c r="D5" s="16"/>
      <c r="E5" s="16"/>
      <c r="F5" s="16"/>
      <c r="G5" s="16"/>
      <c r="H5" s="16"/>
      <c r="I5" s="16"/>
      <c r="J5" s="20"/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1" customHeight="1" thickBot="1">
      <c r="A6" s="3"/>
      <c r="B6" s="15"/>
      <c r="C6" s="32"/>
      <c r="D6" s="33"/>
      <c r="E6" s="34"/>
      <c r="F6" s="35" t="s">
        <v>30</v>
      </c>
      <c r="G6" s="34"/>
      <c r="H6" s="34"/>
      <c r="I6" s="36"/>
      <c r="J6" s="20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1" customHeight="1">
      <c r="A7" s="6"/>
      <c r="B7" s="21"/>
      <c r="C7" s="22"/>
      <c r="D7" s="14"/>
      <c r="E7" s="22"/>
      <c r="F7" s="22"/>
      <c r="G7" s="22"/>
      <c r="H7" s="16"/>
      <c r="I7" s="16"/>
      <c r="J7" s="20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21.75" customHeight="1">
      <c r="A8" s="6"/>
      <c r="B8" s="21"/>
      <c r="C8" s="14"/>
      <c r="D8" s="22"/>
      <c r="E8" s="22"/>
      <c r="F8" s="23" t="s">
        <v>290</v>
      </c>
      <c r="G8" s="22"/>
      <c r="H8" s="16"/>
      <c r="I8" s="16"/>
      <c r="J8" s="20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6.75" customHeight="1">
      <c r="A9" s="6"/>
      <c r="B9" s="21"/>
      <c r="C9" s="14"/>
      <c r="D9" s="22"/>
      <c r="E9" s="22"/>
      <c r="F9" s="22"/>
      <c r="G9" s="22"/>
      <c r="H9" s="16"/>
      <c r="I9" s="16"/>
      <c r="J9" s="20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15" customHeight="1">
      <c r="A10" s="6"/>
      <c r="B10" s="21"/>
      <c r="C10" s="14"/>
      <c r="D10" s="22"/>
      <c r="E10" s="22"/>
      <c r="F10" s="24" t="s">
        <v>291</v>
      </c>
      <c r="G10" s="22"/>
      <c r="H10" s="16"/>
      <c r="I10" s="16"/>
      <c r="J10" s="20"/>
      <c r="K10" s="1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15" customHeight="1">
      <c r="A11" s="6"/>
      <c r="B11" s="21"/>
      <c r="C11" s="22"/>
      <c r="D11" s="60"/>
      <c r="E11" s="60"/>
      <c r="F11" s="60"/>
      <c r="G11" s="60"/>
      <c r="H11" s="61"/>
      <c r="I11" s="61"/>
      <c r="J11" s="20"/>
      <c r="K11" s="1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0.100000000000001" customHeight="1">
      <c r="A12" s="6"/>
      <c r="B12" s="21"/>
      <c r="C12" s="45"/>
      <c r="D12" s="62" t="s">
        <v>0</v>
      </c>
      <c r="E12" s="60"/>
      <c r="F12" s="60"/>
      <c r="G12" s="60"/>
      <c r="H12" s="61"/>
      <c r="I12" s="61"/>
      <c r="J12" s="20"/>
      <c r="K12" s="1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0.100000000000001" customHeight="1">
      <c r="A13" s="6"/>
      <c r="B13" s="21"/>
      <c r="C13" s="45"/>
      <c r="D13" s="63" t="s">
        <v>277</v>
      </c>
      <c r="E13" s="60"/>
      <c r="F13" s="60"/>
      <c r="G13" s="60"/>
      <c r="H13" s="61"/>
      <c r="I13" s="61"/>
      <c r="J13" s="20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0.100000000000001" customHeight="1">
      <c r="A14" s="6"/>
      <c r="B14" s="21"/>
      <c r="C14" s="45"/>
      <c r="D14" s="62" t="s">
        <v>1</v>
      </c>
      <c r="E14" s="60"/>
      <c r="F14" s="60"/>
      <c r="G14" s="60"/>
      <c r="H14" s="61"/>
      <c r="I14" s="61"/>
      <c r="J14" s="20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15" customHeight="1">
      <c r="A15" s="6"/>
      <c r="B15" s="21"/>
      <c r="C15" s="25"/>
      <c r="D15" s="64" t="s">
        <v>31</v>
      </c>
      <c r="E15" s="259" t="s">
        <v>2</v>
      </c>
      <c r="F15" s="259"/>
      <c r="G15" s="259"/>
      <c r="H15" s="259"/>
      <c r="I15" s="259"/>
      <c r="J15" s="20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15" customHeight="1">
      <c r="A16" s="6"/>
      <c r="B16" s="41"/>
      <c r="C16" s="31"/>
      <c r="D16" s="64"/>
      <c r="E16" s="259" t="s">
        <v>3</v>
      </c>
      <c r="F16" s="259"/>
      <c r="G16" s="259"/>
      <c r="H16" s="259"/>
      <c r="I16" s="259"/>
      <c r="J16" s="42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15" customHeight="1">
      <c r="A17" s="6"/>
      <c r="B17" s="41"/>
      <c r="C17" s="31"/>
      <c r="D17" s="64"/>
      <c r="E17" s="259" t="s">
        <v>4</v>
      </c>
      <c r="F17" s="259"/>
      <c r="G17" s="259"/>
      <c r="H17" s="259"/>
      <c r="I17" s="259"/>
      <c r="J17" s="42"/>
      <c r="K17" s="1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15" customHeight="1">
      <c r="A18" s="6"/>
      <c r="B18" s="41"/>
      <c r="C18" s="31"/>
      <c r="D18" s="64"/>
      <c r="E18" s="259" t="s">
        <v>5</v>
      </c>
      <c r="F18" s="259"/>
      <c r="G18" s="259"/>
      <c r="H18" s="259"/>
      <c r="I18" s="259"/>
      <c r="J18" s="42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15" customHeight="1">
      <c r="A19" s="6"/>
      <c r="B19" s="41"/>
      <c r="C19" s="31"/>
      <c r="D19" s="64"/>
      <c r="E19" s="259" t="s">
        <v>6</v>
      </c>
      <c r="F19" s="259"/>
      <c r="G19" s="259"/>
      <c r="H19" s="259"/>
      <c r="I19" s="259"/>
      <c r="J19" s="42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15" customHeight="1">
      <c r="A20" s="6"/>
      <c r="B20" s="41"/>
      <c r="C20" s="31"/>
      <c r="D20" s="64"/>
      <c r="E20" s="259" t="s">
        <v>7</v>
      </c>
      <c r="F20" s="259"/>
      <c r="G20" s="259"/>
      <c r="H20" s="259"/>
      <c r="I20" s="259"/>
      <c r="J20" s="42"/>
      <c r="K20" s="1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15" customHeight="1">
      <c r="A21" s="6"/>
      <c r="B21" s="41"/>
      <c r="C21" s="31"/>
      <c r="D21" s="64"/>
      <c r="E21" s="259" t="s">
        <v>24</v>
      </c>
      <c r="F21" s="259"/>
      <c r="G21" s="259"/>
      <c r="H21" s="259"/>
      <c r="I21" s="259"/>
      <c r="J21" s="42"/>
      <c r="K21" s="1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15" customHeight="1">
      <c r="A22" s="6"/>
      <c r="B22" s="41"/>
      <c r="C22" s="31"/>
      <c r="D22" s="64"/>
      <c r="E22" s="259" t="s">
        <v>9</v>
      </c>
      <c r="F22" s="259"/>
      <c r="G22" s="259"/>
      <c r="H22" s="259"/>
      <c r="I22" s="259"/>
      <c r="J22" s="42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15" customHeight="1">
      <c r="A23" s="6"/>
      <c r="B23" s="41"/>
      <c r="C23" s="31"/>
      <c r="D23" s="64"/>
      <c r="E23" s="259" t="s">
        <v>10</v>
      </c>
      <c r="F23" s="259"/>
      <c r="G23" s="259"/>
      <c r="H23" s="259"/>
      <c r="I23" s="259"/>
      <c r="J23" s="42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15" customHeight="1">
      <c r="A24" s="6"/>
      <c r="B24" s="41"/>
      <c r="C24" s="31"/>
      <c r="D24" s="64"/>
      <c r="E24" s="259" t="s">
        <v>11</v>
      </c>
      <c r="F24" s="259"/>
      <c r="G24" s="259"/>
      <c r="H24" s="259"/>
      <c r="I24" s="259"/>
      <c r="J24" s="42"/>
      <c r="K24" s="1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15" customHeight="1">
      <c r="A25" s="3"/>
      <c r="B25" s="43"/>
      <c r="C25" s="31"/>
      <c r="D25" s="64"/>
      <c r="E25" s="259" t="s">
        <v>12</v>
      </c>
      <c r="F25" s="259"/>
      <c r="G25" s="259"/>
      <c r="H25" s="259"/>
      <c r="I25" s="259"/>
      <c r="J25" s="42"/>
      <c r="K25" s="1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15" customHeight="1">
      <c r="A26" s="3"/>
      <c r="B26" s="43"/>
      <c r="C26" s="31"/>
      <c r="D26" s="64"/>
      <c r="E26" s="259" t="s">
        <v>25</v>
      </c>
      <c r="F26" s="259"/>
      <c r="G26" s="259"/>
      <c r="H26" s="259"/>
      <c r="I26" s="259"/>
      <c r="J26" s="42"/>
      <c r="K26" s="1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5" customHeight="1">
      <c r="A27" s="3"/>
      <c r="B27" s="43"/>
      <c r="C27" s="31"/>
      <c r="D27" s="64"/>
      <c r="E27" s="259" t="s">
        <v>32</v>
      </c>
      <c r="F27" s="259"/>
      <c r="G27" s="259"/>
      <c r="H27" s="259"/>
      <c r="I27" s="259"/>
      <c r="J27" s="42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15" customHeight="1">
      <c r="A28" s="3"/>
      <c r="B28" s="43"/>
      <c r="C28" s="31"/>
      <c r="D28" s="64"/>
      <c r="E28" s="259" t="s">
        <v>26</v>
      </c>
      <c r="F28" s="259"/>
      <c r="G28" s="259"/>
      <c r="H28" s="259"/>
      <c r="I28" s="259"/>
      <c r="J28" s="42"/>
      <c r="K28" s="1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15" customHeight="1">
      <c r="A29" s="3"/>
      <c r="B29" s="43"/>
      <c r="C29" s="31"/>
      <c r="D29" s="64"/>
      <c r="E29" s="259" t="s">
        <v>13</v>
      </c>
      <c r="F29" s="259"/>
      <c r="G29" s="259"/>
      <c r="H29" s="259"/>
      <c r="I29" s="259"/>
      <c r="J29" s="42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15" customHeight="1">
      <c r="A30" s="3"/>
      <c r="B30" s="43"/>
      <c r="C30" s="31"/>
      <c r="D30" s="64"/>
      <c r="E30" s="259" t="s">
        <v>14</v>
      </c>
      <c r="F30" s="259"/>
      <c r="G30" s="259"/>
      <c r="H30" s="259"/>
      <c r="I30" s="259"/>
      <c r="J30" s="42"/>
      <c r="K30" s="1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15" customHeight="1">
      <c r="A31" s="3"/>
      <c r="B31" s="43"/>
      <c r="C31" s="31"/>
      <c r="D31" s="64"/>
      <c r="E31" s="259" t="s">
        <v>15</v>
      </c>
      <c r="F31" s="259"/>
      <c r="G31" s="259"/>
      <c r="H31" s="259"/>
      <c r="I31" s="259"/>
      <c r="J31" s="42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>
      <c r="A32" s="3"/>
      <c r="B32" s="43"/>
      <c r="C32" s="31"/>
      <c r="D32" s="64"/>
      <c r="E32" s="259" t="s">
        <v>17</v>
      </c>
      <c r="F32" s="259"/>
      <c r="G32" s="259"/>
      <c r="H32" s="259"/>
      <c r="I32" s="259"/>
      <c r="J32" s="42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>
      <c r="A33" s="3"/>
      <c r="B33" s="43"/>
      <c r="C33" s="31"/>
      <c r="D33" s="64"/>
      <c r="E33" s="259" t="s">
        <v>18</v>
      </c>
      <c r="F33" s="259"/>
      <c r="G33" s="259"/>
      <c r="H33" s="259"/>
      <c r="I33" s="259"/>
      <c r="J33" s="42"/>
      <c r="K33" s="1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>
      <c r="A34" s="3"/>
      <c r="B34" s="43"/>
      <c r="C34" s="31"/>
      <c r="D34" s="64"/>
      <c r="E34" s="259" t="s">
        <v>19</v>
      </c>
      <c r="F34" s="259"/>
      <c r="G34" s="259"/>
      <c r="H34" s="259"/>
      <c r="I34" s="259"/>
      <c r="J34" s="42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>
      <c r="A35" s="3"/>
      <c r="B35" s="43"/>
      <c r="C35" s="31"/>
      <c r="D35" s="64"/>
      <c r="E35" s="259" t="s">
        <v>20</v>
      </c>
      <c r="F35" s="259"/>
      <c r="G35" s="259"/>
      <c r="H35" s="259"/>
      <c r="I35" s="259"/>
      <c r="J35" s="42"/>
      <c r="K35" s="1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>
      <c r="A36" s="3"/>
      <c r="B36" s="43"/>
      <c r="C36" s="31"/>
      <c r="D36" s="64"/>
      <c r="E36" s="259" t="s">
        <v>21</v>
      </c>
      <c r="F36" s="259"/>
      <c r="G36" s="259"/>
      <c r="H36" s="259"/>
      <c r="I36" s="259"/>
      <c r="J36" s="42"/>
      <c r="K36" s="1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>
      <c r="A37" s="3"/>
      <c r="B37" s="43"/>
      <c r="C37" s="31"/>
      <c r="D37" s="64"/>
      <c r="E37" s="259" t="s">
        <v>22</v>
      </c>
      <c r="F37" s="259"/>
      <c r="G37" s="259"/>
      <c r="H37" s="259"/>
      <c r="I37" s="259"/>
      <c r="J37" s="42"/>
      <c r="K37" s="1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>
      <c r="A38" s="3"/>
      <c r="B38" s="43"/>
      <c r="C38" s="31"/>
      <c r="D38" s="61"/>
      <c r="E38" s="259" t="s">
        <v>27</v>
      </c>
      <c r="F38" s="259"/>
      <c r="G38" s="259"/>
      <c r="H38" s="259"/>
      <c r="I38" s="259"/>
      <c r="J38" s="42"/>
      <c r="K38" s="1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>
      <c r="A39" s="3"/>
      <c r="B39" s="43"/>
      <c r="C39" s="31"/>
      <c r="D39" s="61"/>
      <c r="E39" s="259" t="s">
        <v>28</v>
      </c>
      <c r="F39" s="259"/>
      <c r="G39" s="259"/>
      <c r="H39" s="259"/>
      <c r="I39" s="259"/>
      <c r="J39" s="42"/>
      <c r="K39" s="1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>
      <c r="A40" s="3"/>
      <c r="B40" s="43"/>
      <c r="C40" s="31"/>
      <c r="D40" s="65"/>
      <c r="E40" s="259" t="s">
        <v>29</v>
      </c>
      <c r="F40" s="259"/>
      <c r="G40" s="259"/>
      <c r="H40" s="259"/>
      <c r="I40" s="259"/>
      <c r="J40" s="42"/>
      <c r="K40" s="1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15" customHeight="1">
      <c r="A41" s="3"/>
      <c r="B41" s="43"/>
      <c r="C41" s="31"/>
      <c r="D41" s="65"/>
      <c r="E41" s="259" t="s">
        <v>203</v>
      </c>
      <c r="F41" s="259"/>
      <c r="G41" s="259"/>
      <c r="H41" s="259"/>
      <c r="I41" s="259"/>
      <c r="J41" s="42"/>
      <c r="K41" s="1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15" customHeight="1">
      <c r="A42" s="3"/>
      <c r="B42" s="43"/>
      <c r="C42" s="31"/>
      <c r="D42" s="65"/>
      <c r="E42" s="259" t="s">
        <v>8</v>
      </c>
      <c r="F42" s="259"/>
      <c r="G42" s="259"/>
      <c r="H42" s="259"/>
      <c r="I42" s="259"/>
      <c r="J42" s="42"/>
      <c r="K42" s="1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  <c r="AD42" s="4"/>
      <c r="AE42" s="4"/>
      <c r="AF42" s="4"/>
      <c r="AG42" s="4"/>
      <c r="AH42" s="4"/>
      <c r="AI42" s="4"/>
    </row>
    <row r="43" spans="1:35" ht="15" customHeight="1">
      <c r="A43" s="3"/>
      <c r="B43" s="43"/>
      <c r="C43" s="31"/>
      <c r="D43" s="65"/>
      <c r="E43" s="259" t="s">
        <v>289</v>
      </c>
      <c r="F43" s="259"/>
      <c r="G43" s="259"/>
      <c r="H43" s="259"/>
      <c r="I43" s="259"/>
      <c r="J43" s="42"/>
      <c r="K43" s="1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4"/>
      <c r="AI43" s="4"/>
    </row>
    <row r="44" spans="1:35" ht="15" customHeight="1">
      <c r="A44" s="3"/>
      <c r="B44" s="43"/>
      <c r="C44" s="31"/>
      <c r="D44" s="44"/>
      <c r="E44" s="10"/>
      <c r="F44" s="10"/>
      <c r="G44" s="10"/>
      <c r="H44" s="10"/>
      <c r="I44" s="2"/>
      <c r="J44" s="42"/>
      <c r="K44" s="26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  <c r="AD44" s="4"/>
      <c r="AE44" s="4"/>
      <c r="AF44" s="4"/>
      <c r="AG44" s="4"/>
      <c r="AH44" s="4"/>
      <c r="AI44" s="4"/>
    </row>
    <row r="45" spans="1:35" ht="15" customHeight="1">
      <c r="A45" s="3"/>
      <c r="B45" s="43"/>
      <c r="C45" s="16"/>
      <c r="D45" s="10"/>
      <c r="E45" s="10"/>
      <c r="F45" s="10"/>
      <c r="G45" s="10"/>
      <c r="H45" s="10"/>
      <c r="I45" s="27" t="s">
        <v>361</v>
      </c>
      <c r="J45" s="42"/>
      <c r="K45" s="26"/>
      <c r="L45" s="4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  <c r="AD45" s="4"/>
      <c r="AE45" s="4"/>
      <c r="AF45" s="4"/>
      <c r="AG45" s="4"/>
      <c r="AH45" s="4"/>
      <c r="AI45" s="4"/>
    </row>
    <row r="46" spans="1:35" ht="15" customHeight="1" thickBot="1">
      <c r="A46" s="3"/>
      <c r="B46" s="28"/>
      <c r="C46" s="29"/>
      <c r="D46" s="29"/>
      <c r="E46" s="29"/>
      <c r="F46" s="29"/>
      <c r="G46" s="29"/>
      <c r="H46" s="29"/>
      <c r="I46" s="29"/>
      <c r="J46" s="30"/>
      <c r="K46" s="26"/>
      <c r="L46" s="4"/>
      <c r="M46" s="4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  <c r="AD46" s="4"/>
      <c r="AE46" s="4"/>
      <c r="AF46" s="4"/>
      <c r="AG46" s="4"/>
      <c r="AH46" s="4"/>
      <c r="AI46" s="4"/>
    </row>
    <row r="47" spans="1:35" ht="20.100000000000001" customHeight="1">
      <c r="A47" s="3"/>
      <c r="B47" s="3"/>
      <c r="C47" s="3"/>
      <c r="D47" s="3"/>
      <c r="E47" s="3"/>
      <c r="F47" s="3"/>
      <c r="G47" s="3"/>
      <c r="H47" s="3"/>
      <c r="I47" s="3"/>
      <c r="J47" s="8"/>
      <c r="K47" s="8"/>
      <c r="L47" s="8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</row>
    <row r="48" spans="1:35" ht="20.100000000000001" customHeight="1">
      <c r="A48" s="3"/>
      <c r="B48" s="3"/>
      <c r="C48" s="3"/>
      <c r="D48" s="3"/>
      <c r="E48" s="3"/>
      <c r="F48" s="3"/>
      <c r="G48" s="3"/>
      <c r="H48" s="3"/>
      <c r="I48" s="3"/>
      <c r="J48" s="9"/>
      <c r="K48" s="8"/>
      <c r="L48" s="8"/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35" ht="20.100000000000001" customHeight="1">
      <c r="A49" s="3"/>
      <c r="B49" s="3"/>
      <c r="C49" s="3"/>
      <c r="D49" s="3"/>
      <c r="E49" s="3"/>
      <c r="F49" s="3"/>
      <c r="G49" s="3"/>
      <c r="H49" s="3"/>
      <c r="I49" s="3"/>
      <c r="J49" s="9"/>
      <c r="K49" s="8"/>
      <c r="L49" s="8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</row>
    <row r="50" spans="1:35" ht="20.100000000000001" customHeight="1">
      <c r="A50" s="3"/>
      <c r="B50" s="3"/>
      <c r="C50" s="3"/>
      <c r="D50" s="3"/>
      <c r="E50" s="3"/>
      <c r="F50" s="3"/>
      <c r="G50" s="3"/>
      <c r="H50" s="3"/>
      <c r="I50" s="3"/>
      <c r="J50" s="7"/>
      <c r="K50" s="3"/>
      <c r="L50" s="3"/>
      <c r="M50" s="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35" ht="24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35" ht="24.9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</row>
    <row r="53" spans="1:35" ht="24.9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4"/>
      <c r="AI53" s="4"/>
    </row>
    <row r="54" spans="1:35" ht="24.9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4"/>
      <c r="AI54" s="4"/>
    </row>
    <row r="55" spans="1:35" ht="24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4"/>
      <c r="AI55" s="4"/>
    </row>
  </sheetData>
  <mergeCells count="30">
    <mergeCell ref="H3:I3"/>
    <mergeCell ref="E26:I26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38:I38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9:I39"/>
    <mergeCell ref="E40:I40"/>
    <mergeCell ref="E41:I41"/>
    <mergeCell ref="E42:I42"/>
    <mergeCell ref="E43:I43"/>
  </mergeCells>
  <hyperlinks>
    <hyperlink ref="E15" location="'101'!A1" display="Facultade de Ciencias"/>
    <hyperlink ref="E16" location="'102'!A1" display="Facultade de Historia"/>
    <hyperlink ref="E17" location="'103'!A1" display="Facultade de Dereito"/>
    <hyperlink ref="E18" location="'104'!A1" display="Facultade de Ciencias Empresariais e Turismo"/>
    <hyperlink ref="E19" location="'105'!A1" display="Facultade de Ciencias da Educación"/>
    <hyperlink ref="E20" location="'106'!A1" display="E. S. de Enxeñaría Informática"/>
    <hyperlink ref="E21" location="'151'!A1" display="E. U. de Enfermaría (Ourense)"/>
    <hyperlink ref="E22" location="'201'!A1" display="Facultade de Belas Artes"/>
    <hyperlink ref="E23" location="'202'!A1" display="Facultade de Ciencias da Educación e do Deporte"/>
    <hyperlink ref="E24" location="'203'!A1" display="Escola de Enxeñaría Forestal"/>
    <hyperlink ref="E25" location="'204'!A1" display="Facultade de CC. Sociais e da Comunicación"/>
    <hyperlink ref="E26" location="'205'!A1" display="Facultade de Fisioterapia"/>
    <hyperlink ref="E27" location="'251'!A1" display="E. U. de Enfermaría (Pontevedra)"/>
    <hyperlink ref="E28" location="'252'!A1" display="Centro Universitario da Defensa"/>
    <hyperlink ref="E29" location="'301'!A1" display="Facultade de Filoloxía e Tradución"/>
    <hyperlink ref="E30" location="'302'!A1" display="Facultade de Bioloxía"/>
    <hyperlink ref="E31" location="'303'!A1" display="Facultade de CC. Económicas e Empresariais"/>
    <hyperlink ref="E32" location="'305'!A1" display="Escola de Enxeñaría de Telecomunicación"/>
    <hyperlink ref="E33" location="'306'!A1" display="E. U. de Estudos Empresariais"/>
    <hyperlink ref="E34" location="'308'!A1" display="Facultade de Ciencias Xurídicas e do Traballo"/>
    <hyperlink ref="E35" location="'309'!A1" display="E. T. S. de Enxeñaría de Minas"/>
    <hyperlink ref="E36" location="'310'!A1" display="Facultade de Ciencias do Mar"/>
    <hyperlink ref="E37" location="'311'!A1" display="Facultade de Química"/>
    <hyperlink ref="E38" location="'312'!A1" display="Escola de Enxeñaría Industrial (graos)"/>
    <hyperlink ref="E39" location="'3122'!A1" display="Escola de Enxeñaría Industrial (Mestrados)"/>
    <hyperlink ref="E40" location="'351'!A1" display="E. U. de Profesorado de E.X.B. "/>
    <hyperlink ref="E41" location="'352'!A1" display="E. U. de Enfermaría (Meixoeiro)"/>
    <hyperlink ref="E42" location="'353'!A1" display="E. U. de Enfermaría (Povisa) "/>
    <hyperlink ref="E43" location="'355'!A1" display="Escuela de Negocios Afundación"/>
    <hyperlink ref="D12" location="Resumo!A1" display="Resumo"/>
    <hyperlink ref="D13" location="Desagregados!A1" display="Resultados desagregados"/>
    <hyperlink ref="D14" location="Centros!A1" display="Resultados por centro"/>
  </hyperlinks>
  <pageMargins left="0.7" right="0.7" top="0.75" bottom="0.75" header="0.3" footer="0.3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8"/>
  <sheetViews>
    <sheetView workbookViewId="0">
      <selection activeCell="N33" sqref="N33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9" width="12.140625" customWidth="1"/>
    <col min="11" max="11" width="12.5703125" customWidth="1"/>
  </cols>
  <sheetData>
    <row r="1" spans="2:9" ht="9" customHeight="1"/>
    <row r="3" spans="2:9" ht="9" customHeight="1" thickBot="1"/>
    <row r="4" spans="2:9" ht="27.75">
      <c r="B4" s="50" t="s">
        <v>275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+E28</f>
        <v>E. S. de Enxeñaría Informática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40" customFormat="1" ht="30" customHeight="1" thickBot="1">
      <c r="B27" s="40" t="s">
        <v>264</v>
      </c>
      <c r="C27" s="40" t="s">
        <v>33</v>
      </c>
      <c r="D27" s="40" t="s">
        <v>265</v>
      </c>
      <c r="E27" s="40" t="s">
        <v>34</v>
      </c>
      <c r="F27" s="40" t="s">
        <v>36</v>
      </c>
      <c r="G27" s="40" t="s">
        <v>35</v>
      </c>
      <c r="H27" s="4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40" t="s">
        <v>266</v>
      </c>
      <c r="Z27" s="40" t="s">
        <v>267</v>
      </c>
      <c r="AA27" s="40" t="s">
        <v>268</v>
      </c>
      <c r="AB27" s="40" t="s">
        <v>269</v>
      </c>
    </row>
    <row r="28" spans="2:28">
      <c r="B28" s="37" t="s">
        <v>249</v>
      </c>
      <c r="C28" t="s">
        <v>250</v>
      </c>
      <c r="D28" s="39">
        <v>106</v>
      </c>
      <c r="E28" t="s">
        <v>7</v>
      </c>
      <c r="F28" t="s">
        <v>352</v>
      </c>
      <c r="G28" s="70">
        <f>Resumo!F29</f>
        <v>3.9111111111111114</v>
      </c>
      <c r="H28" s="229">
        <f>Resumo!I29</f>
        <v>0.18421052631578946</v>
      </c>
      <c r="I28" s="229">
        <f>Resumo!K29</f>
        <v>0.5714285714285714</v>
      </c>
      <c r="J28" s="70">
        <f>Resumo!L29</f>
        <v>4</v>
      </c>
      <c r="K28" s="70">
        <f>Resumo!M29</f>
        <v>3.8571428571428572</v>
      </c>
      <c r="L28" s="70">
        <f>Resumo!N29</f>
        <v>3.7142857142857144</v>
      </c>
      <c r="M28" s="70">
        <f>Resumo!O29</f>
        <v>3.7142857142857144</v>
      </c>
      <c r="N28" s="70">
        <f>Resumo!P29</f>
        <v>3.2857142857142856</v>
      </c>
      <c r="O28" s="70">
        <f>Resumo!Q29</f>
        <v>3.7142857142857144</v>
      </c>
      <c r="P28" s="70">
        <f>Resumo!R29</f>
        <v>3</v>
      </c>
      <c r="Q28" s="70">
        <f>Resumo!S29</f>
        <v>3.7142857142857144</v>
      </c>
      <c r="R28" s="70">
        <f>Resumo!T29</f>
        <v>4.2857142857142856</v>
      </c>
      <c r="S28" s="70">
        <f>Resumo!U29</f>
        <v>3.8571428571428572</v>
      </c>
      <c r="T28" s="70">
        <f>Resumo!V29</f>
        <v>4.2857142857142856</v>
      </c>
      <c r="U28" s="70">
        <f>Resumo!W29</f>
        <v>4.1428571428571432</v>
      </c>
      <c r="V28" s="70">
        <f>Resumo!X29</f>
        <v>4.2857142857142856</v>
      </c>
      <c r="W28" s="70">
        <f>Resumo!Y29</f>
        <v>4.1428571428571432</v>
      </c>
      <c r="X28" s="70">
        <f>Resumo!Z29</f>
        <v>4.666666666666667</v>
      </c>
      <c r="Y28" s="70">
        <f>Resumo!AB29</f>
        <v>3.9111111111111114</v>
      </c>
      <c r="Z28" s="70">
        <f>Resumo!AC29</f>
        <v>4.0822222222222226</v>
      </c>
      <c r="AA28" s="70">
        <f>Resumo!AD29</f>
        <v>3.3615239392719296</v>
      </c>
      <c r="AB28" s="70">
        <f>Resumo!AE29</f>
        <v>3.3021077564798254</v>
      </c>
    </row>
    <row r="29" spans="2:28">
      <c r="B29" s="37" t="s">
        <v>251</v>
      </c>
      <c r="C29" t="s">
        <v>252</v>
      </c>
      <c r="D29" s="39">
        <v>106</v>
      </c>
      <c r="E29" t="s">
        <v>7</v>
      </c>
      <c r="F29" t="s">
        <v>353</v>
      </c>
      <c r="G29" s="70">
        <f>Resumo!F30</f>
        <v>4.2533333333333339</v>
      </c>
      <c r="H29" s="229">
        <f>Resumo!I30</f>
        <v>0.33333333333333331</v>
      </c>
      <c r="I29" s="229">
        <f>Resumo!K30</f>
        <v>1</v>
      </c>
      <c r="J29" s="70">
        <f>Resumo!L30</f>
        <v>4</v>
      </c>
      <c r="K29" s="70">
        <f>Resumo!M30</f>
        <v>4</v>
      </c>
      <c r="L29" s="70">
        <f>Resumo!N30</f>
        <v>3.8</v>
      </c>
      <c r="M29" s="70">
        <f>Resumo!O30</f>
        <v>3.8</v>
      </c>
      <c r="N29" s="70">
        <f>Resumo!P30</f>
        <v>4.2</v>
      </c>
      <c r="O29" s="70">
        <f>Resumo!Q30</f>
        <v>4</v>
      </c>
      <c r="P29" s="70">
        <f>Resumo!R30</f>
        <v>5</v>
      </c>
      <c r="Q29" s="70">
        <f>Resumo!S30</f>
        <v>4.5999999999999996</v>
      </c>
      <c r="R29" s="70">
        <f>Resumo!T30</f>
        <v>4.2</v>
      </c>
      <c r="S29" s="70">
        <f>Resumo!U30</f>
        <v>4.8</v>
      </c>
      <c r="T29" s="70">
        <f>Resumo!V30</f>
        <v>4.2</v>
      </c>
      <c r="U29" s="70">
        <f>Resumo!W30</f>
        <v>4</v>
      </c>
      <c r="V29" s="70">
        <f>Resumo!X30</f>
        <v>4.2</v>
      </c>
      <c r="W29" s="70">
        <f>Resumo!Y30</f>
        <v>4.2</v>
      </c>
      <c r="X29" s="70">
        <f>Resumo!Z30</f>
        <v>4.8</v>
      </c>
      <c r="Y29" s="70">
        <f>Resumo!AB30</f>
        <v>4.2533333333333339</v>
      </c>
      <c r="Z29" s="70">
        <f>Resumo!AC30</f>
        <v>4.0822222222222226</v>
      </c>
      <c r="AA29" s="70">
        <f>Resumo!AD30</f>
        <v>3.3615239392719296</v>
      </c>
      <c r="AB29" s="70">
        <f>Resumo!AE30</f>
        <v>3.3021077564798254</v>
      </c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s competencias do plan de estudos" sqref="J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estancia na Universidade de Vigo no trasncurso da titulación" sqref="X27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2"/>
  <sheetViews>
    <sheetView topLeftCell="C1"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275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+E28</f>
        <v>E. U. de Enfermaría (Ourense)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40" customFormat="1" ht="30" customHeight="1" thickBot="1">
      <c r="B27" s="40" t="s">
        <v>264</v>
      </c>
      <c r="C27" s="40" t="s">
        <v>33</v>
      </c>
      <c r="D27" s="40" t="s">
        <v>265</v>
      </c>
      <c r="E27" s="40" t="s">
        <v>34</v>
      </c>
      <c r="F27" s="40" t="s">
        <v>36</v>
      </c>
      <c r="G27" s="40" t="s">
        <v>35</v>
      </c>
      <c r="H27" s="4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40" t="s">
        <v>358</v>
      </c>
      <c r="Z27" s="40" t="s">
        <v>345</v>
      </c>
      <c r="AA27" s="40" t="s">
        <v>350</v>
      </c>
      <c r="AB27" s="40" t="s">
        <v>344</v>
      </c>
    </row>
    <row r="28" spans="2:28">
      <c r="B28" s="37" t="s">
        <v>209</v>
      </c>
      <c r="C28" t="s">
        <v>359</v>
      </c>
      <c r="D28" s="39">
        <v>151</v>
      </c>
      <c r="E28" t="s">
        <v>24</v>
      </c>
      <c r="G28" s="70">
        <f>Resumo!F31</f>
        <v>2.9101851851851857</v>
      </c>
      <c r="H28" s="229">
        <f>Resumo!I31</f>
        <v>0.23684210526315788</v>
      </c>
      <c r="I28" s="229">
        <f>Resumo!K31</f>
        <v>0.88888888888888884</v>
      </c>
      <c r="J28" s="70">
        <f>Resumo!L31</f>
        <v>3</v>
      </c>
      <c r="K28" s="70">
        <f>Resumo!M31</f>
        <v>3.2222222222222223</v>
      </c>
      <c r="L28" s="70">
        <f>Resumo!N31</f>
        <v>2.4444444444444446</v>
      </c>
      <c r="M28" s="70">
        <f>Resumo!O31</f>
        <v>2.2222222222222223</v>
      </c>
      <c r="N28" s="70">
        <f>Resumo!P31</f>
        <v>3.5</v>
      </c>
      <c r="O28" s="70">
        <f>Resumo!Q31</f>
        <v>2.7777777777777777</v>
      </c>
      <c r="P28" s="70">
        <f>Resumo!R31</f>
        <v>3.625</v>
      </c>
      <c r="Q28" s="70">
        <f>Resumo!S31</f>
        <v>2.8888888888888888</v>
      </c>
      <c r="R28" s="70">
        <f>Resumo!T31</f>
        <v>2</v>
      </c>
      <c r="S28" s="70">
        <f>Resumo!U31</f>
        <v>2.5555555555555554</v>
      </c>
      <c r="T28" s="70">
        <f>Resumo!V31</f>
        <v>2.8888888888888888</v>
      </c>
      <c r="U28" s="70">
        <f>Resumo!W31</f>
        <v>3.4444444444444446</v>
      </c>
      <c r="V28" s="70">
        <f>Resumo!X31</f>
        <v>3.3333333333333335</v>
      </c>
      <c r="W28" s="70">
        <f>Resumo!Y31</f>
        <v>3</v>
      </c>
      <c r="X28" s="70">
        <f>Resumo!Z31</f>
        <v>2.75</v>
      </c>
      <c r="Y28" s="70">
        <f>Resumo!AB31</f>
        <v>3.3950234950234943</v>
      </c>
      <c r="Z28" s="70">
        <f>Resumo!AC31</f>
        <v>2.9101851851851857</v>
      </c>
      <c r="AA28" s="70">
        <f>Resumo!AD31</f>
        <v>3.4030446310322908</v>
      </c>
      <c r="AB28" s="70">
        <f>Resumo!AE31</f>
        <v>3.3021077564798254</v>
      </c>
    </row>
    <row r="29" spans="2:28">
      <c r="D29" s="39"/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  <row r="156" spans="4:4">
      <c r="D156" s="39"/>
    </row>
    <row r="157" spans="4:4">
      <c r="D157" s="39"/>
    </row>
    <row r="158" spans="4:4">
      <c r="D158" s="39"/>
    </row>
    <row r="159" spans="4:4">
      <c r="D159" s="39"/>
    </row>
    <row r="160" spans="4:4">
      <c r="D160" s="39"/>
    </row>
    <row r="161" spans="4:4">
      <c r="D161" s="39"/>
    </row>
    <row r="162" spans="4:4">
      <c r="D162" s="39"/>
    </row>
    <row r="163" spans="4:4">
      <c r="D163" s="39"/>
    </row>
    <row r="164" spans="4:4">
      <c r="D164" s="39"/>
    </row>
    <row r="165" spans="4:4">
      <c r="D165" s="39"/>
    </row>
    <row r="166" spans="4:4">
      <c r="D166" s="39"/>
    </row>
    <row r="167" spans="4:4">
      <c r="D167" s="39"/>
    </row>
    <row r="168" spans="4:4">
      <c r="D168" s="39"/>
    </row>
    <row r="169" spans="4:4">
      <c r="D169" s="39"/>
    </row>
    <row r="170" spans="4:4">
      <c r="D170" s="39"/>
    </row>
    <row r="171" spans="4:4">
      <c r="D171" s="39"/>
    </row>
    <row r="172" spans="4:4">
      <c r="D172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s competencias do plan de estudos" sqref="J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estancia na Universidade de Vigo no trasncurso da titulación" sqref="X27"/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5"/>
  <sheetViews>
    <sheetView workbookViewId="0">
      <selection activeCell="X27" sqref="X27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275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+E28</f>
        <v>Facultade de Belas Artes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40" customFormat="1" ht="30" customHeight="1" thickBot="1">
      <c r="B27" s="40" t="s">
        <v>264</v>
      </c>
      <c r="C27" s="40" t="s">
        <v>33</v>
      </c>
      <c r="D27" s="40" t="s">
        <v>265</v>
      </c>
      <c r="E27" s="40" t="s">
        <v>34</v>
      </c>
      <c r="F27" s="40" t="s">
        <v>36</v>
      </c>
      <c r="G27" s="40" t="s">
        <v>35</v>
      </c>
      <c r="H27" s="4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40" t="s">
        <v>358</v>
      </c>
      <c r="Z27" s="40" t="s">
        <v>345</v>
      </c>
      <c r="AA27" s="40" t="s">
        <v>350</v>
      </c>
      <c r="AB27" s="40" t="s">
        <v>344</v>
      </c>
    </row>
    <row r="28" spans="2:28">
      <c r="B28" s="37" t="s">
        <v>192</v>
      </c>
      <c r="C28" t="s">
        <v>193</v>
      </c>
      <c r="D28" s="39">
        <v>201</v>
      </c>
      <c r="E28" t="s">
        <v>9</v>
      </c>
      <c r="F28" t="s">
        <v>352</v>
      </c>
      <c r="G28" s="70">
        <f>Resumo!F32</f>
        <v>2.5646031746031741</v>
      </c>
      <c r="H28" s="229">
        <f>Resumo!I32</f>
        <v>0.29126213592233008</v>
      </c>
      <c r="I28" s="229">
        <f>Resumo!K32</f>
        <v>0.4</v>
      </c>
      <c r="J28" s="70">
        <f>Resumo!L32</f>
        <v>2.6206896551724137</v>
      </c>
      <c r="K28" s="70">
        <f>Resumo!M32</f>
        <v>2.7</v>
      </c>
      <c r="L28" s="70">
        <f>Resumo!N32</f>
        <v>2.1</v>
      </c>
      <c r="M28" s="70">
        <f>Resumo!O32</f>
        <v>1.7666666666666666</v>
      </c>
      <c r="N28" s="70">
        <f>Resumo!P32</f>
        <v>2.103448275862069</v>
      </c>
      <c r="O28" s="70">
        <f>Resumo!Q32</f>
        <v>2.25</v>
      </c>
      <c r="P28" s="70">
        <f>Resumo!R32</f>
        <v>1.7857142857142858</v>
      </c>
      <c r="Q28" s="70">
        <f>Resumo!S32</f>
        <v>2.5333333333333332</v>
      </c>
      <c r="R28" s="70">
        <f>Resumo!T32</f>
        <v>3.8</v>
      </c>
      <c r="S28" s="70">
        <f>Resumo!U32</f>
        <v>3.7666666666666666</v>
      </c>
      <c r="T28" s="70">
        <f>Resumo!V32</f>
        <v>2.2999999999999998</v>
      </c>
      <c r="U28" s="70">
        <f>Resumo!W32</f>
        <v>2.5666666666666669</v>
      </c>
      <c r="V28" s="70">
        <f>Resumo!X32</f>
        <v>2.5</v>
      </c>
      <c r="W28" s="70">
        <f>Resumo!Y32</f>
        <v>2.2758620689655173</v>
      </c>
      <c r="X28" s="70">
        <f>Resumo!Z32</f>
        <v>3.4</v>
      </c>
      <c r="Y28" s="70">
        <f>Resumo!AB32</f>
        <v>2.5646031746031741</v>
      </c>
      <c r="Z28" s="70">
        <f>Resumo!AC32</f>
        <v>3.0548677248677247</v>
      </c>
      <c r="AA28" s="70">
        <f>Resumo!AD32</f>
        <v>3.3189734053837658</v>
      </c>
      <c r="AB28" s="70">
        <f>Resumo!AE32</f>
        <v>3.3021077564798254</v>
      </c>
    </row>
    <row r="29" spans="2:28">
      <c r="B29" s="37" t="s">
        <v>194</v>
      </c>
      <c r="C29" t="s">
        <v>195</v>
      </c>
      <c r="D29" s="39">
        <v>201</v>
      </c>
      <c r="E29" t="s">
        <v>9</v>
      </c>
      <c r="F29" t="s">
        <v>353</v>
      </c>
      <c r="G29" s="70">
        <f>Resumo!F33</f>
        <v>3.4666666666666663</v>
      </c>
      <c r="H29" s="229">
        <f>Resumo!I33</f>
        <v>0.25</v>
      </c>
      <c r="I29" s="229">
        <f>Resumo!K33</f>
        <v>0.5</v>
      </c>
      <c r="J29" s="70">
        <f>Resumo!L33</f>
        <v>3.3333333333333335</v>
      </c>
      <c r="K29" s="70">
        <f>Resumo!M33</f>
        <v>3</v>
      </c>
      <c r="L29" s="70">
        <f>Resumo!N33</f>
        <v>2.6666666666666665</v>
      </c>
      <c r="M29" s="70">
        <f>Resumo!O33</f>
        <v>2.6666666666666665</v>
      </c>
      <c r="N29" s="70">
        <f>Resumo!P33</f>
        <v>2.3333333333333335</v>
      </c>
      <c r="O29" s="70">
        <f>Resumo!Q33</f>
        <v>3</v>
      </c>
      <c r="P29" s="70">
        <f>Resumo!R33</f>
        <v>4.333333333333333</v>
      </c>
      <c r="Q29" s="70">
        <f>Resumo!S33</f>
        <v>3.3333333333333335</v>
      </c>
      <c r="R29" s="70">
        <f>Resumo!T33</f>
        <v>4.666666666666667</v>
      </c>
      <c r="S29" s="70">
        <f>Resumo!U33</f>
        <v>4.333333333333333</v>
      </c>
      <c r="T29" s="70">
        <f>Resumo!V33</f>
        <v>3.3333333333333335</v>
      </c>
      <c r="U29" s="70">
        <f>Resumo!W33</f>
        <v>3.6666666666666665</v>
      </c>
      <c r="V29" s="70">
        <f>Resumo!X33</f>
        <v>3.6666666666666665</v>
      </c>
      <c r="W29" s="70">
        <f>Resumo!Y33</f>
        <v>3.6666666666666665</v>
      </c>
      <c r="X29" s="70">
        <f>Resumo!Z33</f>
        <v>4</v>
      </c>
      <c r="Y29" s="70">
        <f>Resumo!AB33</f>
        <v>3.4666666666666663</v>
      </c>
      <c r="Z29" s="70">
        <f>Resumo!AC33</f>
        <v>3.0548677248677247</v>
      </c>
      <c r="AA29" s="70">
        <f>Resumo!AD33</f>
        <v>3.3189734053837658</v>
      </c>
      <c r="AB29" s="70">
        <f>Resumo!AE33</f>
        <v>3.3021077564798254</v>
      </c>
    </row>
    <row r="30" spans="2:28">
      <c r="B30" s="37" t="s">
        <v>245</v>
      </c>
      <c r="C30" t="s">
        <v>246</v>
      </c>
      <c r="D30" s="39">
        <v>201</v>
      </c>
      <c r="E30" t="s">
        <v>9</v>
      </c>
      <c r="F30" t="s">
        <v>353</v>
      </c>
      <c r="G30" s="70">
        <f>Resumo!F34</f>
        <v>3.1333333333333333</v>
      </c>
      <c r="H30" s="229">
        <f>Resumo!I34</f>
        <v>0.32</v>
      </c>
      <c r="I30" s="229">
        <f>Resumo!K34</f>
        <v>0.5</v>
      </c>
      <c r="J30" s="70">
        <f>Resumo!L34</f>
        <v>3.25</v>
      </c>
      <c r="K30" s="70">
        <f>Resumo!M34</f>
        <v>3.25</v>
      </c>
      <c r="L30" s="70">
        <f>Resumo!N34</f>
        <v>3</v>
      </c>
      <c r="M30" s="70">
        <f>Resumo!O34</f>
        <v>2.125</v>
      </c>
      <c r="N30" s="70">
        <f>Resumo!P34</f>
        <v>2</v>
      </c>
      <c r="O30" s="70">
        <f>Resumo!Q34</f>
        <v>2.75</v>
      </c>
      <c r="P30" s="70">
        <f>Resumo!R34</f>
        <v>3.7142857142857144</v>
      </c>
      <c r="Q30" s="70">
        <f>Resumo!S34</f>
        <v>3</v>
      </c>
      <c r="R30" s="70">
        <f>Resumo!T34</f>
        <v>3.375</v>
      </c>
      <c r="S30" s="70">
        <f>Resumo!U34</f>
        <v>4.25</v>
      </c>
      <c r="T30" s="70">
        <f>Resumo!V34</f>
        <v>3</v>
      </c>
      <c r="U30" s="70">
        <f>Resumo!W34</f>
        <v>3.2857142857142856</v>
      </c>
      <c r="V30" s="70">
        <f>Resumo!X34</f>
        <v>3.25</v>
      </c>
      <c r="W30" s="70">
        <f>Resumo!Y34</f>
        <v>2.5</v>
      </c>
      <c r="X30" s="70">
        <f>Resumo!Z34</f>
        <v>4.25</v>
      </c>
      <c r="Y30" s="70">
        <f>Resumo!AB34</f>
        <v>3.1333333333333333</v>
      </c>
      <c r="Z30" s="70">
        <f>Resumo!AC34</f>
        <v>3.0548677248677247</v>
      </c>
      <c r="AA30" s="70">
        <f>Resumo!AD34</f>
        <v>3.3189734053837658</v>
      </c>
      <c r="AB30" s="70">
        <f>Resumo!AE34</f>
        <v>3.3021077564798254</v>
      </c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s competencias do plan de estudos" sqref="J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7"/>
  <sheetViews>
    <sheetView topLeftCell="E4" workbookViewId="0">
      <selection activeCell="Y29" sqref="Y29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275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+E28</f>
        <v>Facultade de Ciencias da Educación e do Deporte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40" customFormat="1" ht="30" customHeight="1" thickBot="1">
      <c r="B27" s="40" t="s">
        <v>264</v>
      </c>
      <c r="C27" s="40" t="s">
        <v>33</v>
      </c>
      <c r="D27" s="40" t="s">
        <v>265</v>
      </c>
      <c r="E27" s="40" t="s">
        <v>34</v>
      </c>
      <c r="F27" s="40" t="s">
        <v>36</v>
      </c>
      <c r="G27" s="40" t="s">
        <v>35</v>
      </c>
      <c r="H27" s="4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40" t="s">
        <v>360</v>
      </c>
      <c r="Z27" s="40" t="s">
        <v>345</v>
      </c>
      <c r="AA27" s="40" t="s">
        <v>350</v>
      </c>
      <c r="AB27" s="40" t="s">
        <v>351</v>
      </c>
    </row>
    <row r="28" spans="2:28">
      <c r="B28" s="37" t="s">
        <v>51</v>
      </c>
      <c r="C28" t="s">
        <v>52</v>
      </c>
      <c r="D28" s="39">
        <v>202</v>
      </c>
      <c r="E28" t="s">
        <v>10</v>
      </c>
      <c r="F28" t="s">
        <v>352</v>
      </c>
      <c r="G28" s="70">
        <f>Resumo!F35</f>
        <v>2.8700122100122099</v>
      </c>
      <c r="H28" s="229">
        <f>Resumo!I35</f>
        <v>0.19736842105263158</v>
      </c>
      <c r="I28" s="229">
        <f>Resumo!K35</f>
        <v>0.73333333333333328</v>
      </c>
      <c r="J28" s="70">
        <f>Resumo!L35</f>
        <v>2.4666666666666668</v>
      </c>
      <c r="K28" s="70">
        <f>Resumo!M35</f>
        <v>2.8666666666666667</v>
      </c>
      <c r="L28" s="70">
        <f>Resumo!N35</f>
        <v>2.2000000000000002</v>
      </c>
      <c r="M28" s="70">
        <f>Resumo!O35</f>
        <v>2.2666666666666666</v>
      </c>
      <c r="N28" s="70">
        <f>Resumo!P35</f>
        <v>2.2142857142857144</v>
      </c>
      <c r="O28" s="70">
        <f>Resumo!Q35</f>
        <v>2.8666666666666667</v>
      </c>
      <c r="P28" s="70">
        <f>Resumo!R35</f>
        <v>3.4666666666666668</v>
      </c>
      <c r="Q28" s="70">
        <f>Resumo!S35</f>
        <v>2.8666666666666667</v>
      </c>
      <c r="R28" s="70">
        <f>Resumo!T35</f>
        <v>3.6</v>
      </c>
      <c r="S28" s="70">
        <f>Resumo!U35</f>
        <v>3.9333333333333331</v>
      </c>
      <c r="T28" s="70">
        <f>Resumo!V35</f>
        <v>2.8666666666666667</v>
      </c>
      <c r="U28" s="70">
        <f>Resumo!W35</f>
        <v>2.6</v>
      </c>
      <c r="V28" s="70">
        <f>Resumo!X35</f>
        <v>2.7692307692307692</v>
      </c>
      <c r="W28" s="70">
        <f>Resumo!Y35</f>
        <v>2.4</v>
      </c>
      <c r="X28" s="70">
        <f>Resumo!Z35</f>
        <v>3.6666666666666665</v>
      </c>
      <c r="Y28" s="70">
        <f>Resumo!AB35</f>
        <v>2.8700122100122099</v>
      </c>
      <c r="Z28" s="70">
        <f>Resumo!AC35</f>
        <v>2.8717031202670595</v>
      </c>
      <c r="AA28" s="70">
        <f>Resumo!AD35</f>
        <v>3.2201453098768984</v>
      </c>
      <c r="AB28" s="70">
        <f>Resumo!AE35</f>
        <v>3.3021077564798254</v>
      </c>
    </row>
    <row r="29" spans="2:28">
      <c r="B29" s="37" t="s">
        <v>53</v>
      </c>
      <c r="C29" t="s">
        <v>54</v>
      </c>
      <c r="D29" s="39">
        <v>202</v>
      </c>
      <c r="E29" t="s">
        <v>10</v>
      </c>
      <c r="F29" t="s">
        <v>352</v>
      </c>
      <c r="G29" s="70">
        <f>Resumo!F36</f>
        <v>2.9931699346405227</v>
      </c>
      <c r="H29" s="229">
        <f>Resumo!I36</f>
        <v>0.22368421052631579</v>
      </c>
      <c r="I29" s="229">
        <f>Resumo!K36</f>
        <v>0.47058823529411764</v>
      </c>
      <c r="J29" s="70">
        <f>Resumo!L36</f>
        <v>3.0625</v>
      </c>
      <c r="K29" s="70">
        <f>Resumo!M36</f>
        <v>3.0625</v>
      </c>
      <c r="L29" s="70">
        <f>Resumo!N36</f>
        <v>1.9375</v>
      </c>
      <c r="M29" s="70">
        <f>Resumo!O36</f>
        <v>2.1875</v>
      </c>
      <c r="N29" s="70">
        <f>Resumo!P36</f>
        <v>2.9411764705882355</v>
      </c>
      <c r="O29" s="70">
        <f>Resumo!Q36</f>
        <v>2.875</v>
      </c>
      <c r="P29" s="70">
        <f>Resumo!R36</f>
        <v>4.3529411764705879</v>
      </c>
      <c r="Q29" s="70">
        <f>Resumo!S36</f>
        <v>3.1176470588235294</v>
      </c>
      <c r="R29" s="70">
        <f>Resumo!T36</f>
        <v>2.6470588235294117</v>
      </c>
      <c r="S29" s="70">
        <f>Resumo!U36</f>
        <v>3.7058823529411766</v>
      </c>
      <c r="T29" s="70">
        <f>Resumo!V36</f>
        <v>2.8235294117647061</v>
      </c>
      <c r="U29" s="70">
        <f>Resumo!W36</f>
        <v>2.9411764705882355</v>
      </c>
      <c r="V29" s="70">
        <f>Resumo!X36</f>
        <v>2.8235294117647061</v>
      </c>
      <c r="W29" s="70">
        <f>Resumo!Y36</f>
        <v>3.0666666666666669</v>
      </c>
      <c r="X29" s="70">
        <f>Resumo!Z36</f>
        <v>3.3529411764705883</v>
      </c>
      <c r="Y29" s="70">
        <f>Resumo!AB36</f>
        <v>3.1103157929838599</v>
      </c>
      <c r="Z29" s="70">
        <f>Resumo!AC36</f>
        <v>2.8717031202670595</v>
      </c>
      <c r="AA29" s="70">
        <f>Resumo!AD36</f>
        <v>3.2201453098768984</v>
      </c>
      <c r="AB29" s="70">
        <f>Resumo!AE36</f>
        <v>3.3021077564798254</v>
      </c>
    </row>
    <row r="30" spans="2:28">
      <c r="B30" s="37" t="s">
        <v>98</v>
      </c>
      <c r="C30" t="s">
        <v>99</v>
      </c>
      <c r="D30" s="39">
        <v>202</v>
      </c>
      <c r="E30" t="s">
        <v>10</v>
      </c>
      <c r="F30" t="s">
        <v>352</v>
      </c>
      <c r="G30" s="70">
        <f>Resumo!F37</f>
        <v>2.8454492753623186</v>
      </c>
      <c r="H30" s="229">
        <f>Resumo!I37</f>
        <v>0.2808988764044944</v>
      </c>
      <c r="I30" s="229">
        <f>Resumo!K37</f>
        <v>0.4</v>
      </c>
      <c r="J30" s="70">
        <f>Resumo!L37</f>
        <v>3</v>
      </c>
      <c r="K30" s="70">
        <f>Resumo!M37</f>
        <v>2.92</v>
      </c>
      <c r="L30" s="70">
        <f>Resumo!N37</f>
        <v>2.36</v>
      </c>
      <c r="M30" s="70">
        <f>Resumo!O37</f>
        <v>2.125</v>
      </c>
      <c r="N30" s="70">
        <f>Resumo!P37</f>
        <v>2.44</v>
      </c>
      <c r="O30" s="70">
        <f>Resumo!Q37</f>
        <v>2.48</v>
      </c>
      <c r="P30" s="70">
        <f>Resumo!R37</f>
        <v>4.3600000000000003</v>
      </c>
      <c r="Q30" s="70">
        <f>Resumo!S37</f>
        <v>2.72</v>
      </c>
      <c r="R30" s="70">
        <f>Resumo!T37</f>
        <v>3.125</v>
      </c>
      <c r="S30" s="70">
        <f>Resumo!U37</f>
        <v>3.75</v>
      </c>
      <c r="T30" s="70">
        <f>Resumo!V37</f>
        <v>2.44</v>
      </c>
      <c r="U30" s="70">
        <f>Resumo!W37</f>
        <v>2.72</v>
      </c>
      <c r="V30" s="70">
        <f>Resumo!X37</f>
        <v>2.36</v>
      </c>
      <c r="W30" s="70">
        <f>Resumo!Y37</f>
        <v>2.5217391304347827</v>
      </c>
      <c r="X30" s="70">
        <f>Resumo!Z37</f>
        <v>3.36</v>
      </c>
      <c r="Y30" s="70">
        <f>Resumo!AB37</f>
        <v>3.0403300081560944</v>
      </c>
      <c r="Z30" s="70">
        <f>Resumo!AC37</f>
        <v>2.8717031202670595</v>
      </c>
      <c r="AA30" s="70">
        <f>Resumo!AD37</f>
        <v>3.2201453098768984</v>
      </c>
      <c r="AB30" s="70">
        <f>Resumo!AE37</f>
        <v>3.3021077564798254</v>
      </c>
    </row>
    <row r="31" spans="2:28">
      <c r="B31" s="37" t="s">
        <v>217</v>
      </c>
      <c r="C31" t="s">
        <v>218</v>
      </c>
      <c r="D31" s="39">
        <v>202</v>
      </c>
      <c r="E31" t="s">
        <v>10</v>
      </c>
      <c r="F31" t="s">
        <v>353</v>
      </c>
      <c r="G31" s="70">
        <f>Resumo!F38</f>
        <v>3.1</v>
      </c>
      <c r="H31" s="229">
        <f>Resumo!I38</f>
        <v>0.25</v>
      </c>
      <c r="I31" s="229">
        <f>Resumo!K38</f>
        <v>1</v>
      </c>
      <c r="J31" s="70">
        <f>Resumo!L38</f>
        <v>3</v>
      </c>
      <c r="K31" s="70">
        <f>Resumo!M38</f>
        <v>3.5</v>
      </c>
      <c r="L31" s="70">
        <f>Resumo!N38</f>
        <v>3</v>
      </c>
      <c r="M31" s="70">
        <f>Resumo!O38</f>
        <v>2.5</v>
      </c>
      <c r="N31" s="70">
        <f>Resumo!P38</f>
        <v>3</v>
      </c>
      <c r="O31" s="70">
        <f>Resumo!Q38</f>
        <v>3.5</v>
      </c>
      <c r="P31" s="70">
        <f>Resumo!R38</f>
        <v>1</v>
      </c>
      <c r="Q31" s="70">
        <f>Resumo!S38</f>
        <v>3</v>
      </c>
      <c r="R31" s="70">
        <f>Resumo!T38</f>
        <v>3.5</v>
      </c>
      <c r="S31" s="70">
        <f>Resumo!U38</f>
        <v>4</v>
      </c>
      <c r="T31" s="70">
        <f>Resumo!V38</f>
        <v>3.5</v>
      </c>
      <c r="U31" s="70">
        <f>Resumo!W38</f>
        <v>3.5</v>
      </c>
      <c r="V31" s="70">
        <f>Resumo!X38</f>
        <v>3</v>
      </c>
      <c r="W31" s="70">
        <f>Resumo!Y38</f>
        <v>2.5</v>
      </c>
      <c r="X31" s="70">
        <f>Resumo!Z38</f>
        <v>4</v>
      </c>
      <c r="Y31" s="70">
        <f>Resumo!AB38</f>
        <v>3.1</v>
      </c>
      <c r="Z31" s="70">
        <f>Resumo!AC38</f>
        <v>2.8717031202670595</v>
      </c>
      <c r="AA31" s="70">
        <f>Resumo!AD38</f>
        <v>3.2201453098768984</v>
      </c>
      <c r="AB31" s="70">
        <f>Resumo!AE38</f>
        <v>3.3021077564798254</v>
      </c>
    </row>
    <row r="32" spans="2:28">
      <c r="B32" s="37" t="s">
        <v>231</v>
      </c>
      <c r="C32" t="s">
        <v>321</v>
      </c>
      <c r="D32" s="39">
        <v>202</v>
      </c>
      <c r="E32" t="s">
        <v>10</v>
      </c>
      <c r="F32" t="s">
        <v>353</v>
      </c>
      <c r="G32" s="70">
        <f>Resumo!F39</f>
        <v>2.6266666666666669</v>
      </c>
      <c r="H32" s="229">
        <f>Resumo!I39</f>
        <v>0.16666666666666666</v>
      </c>
      <c r="I32" s="229">
        <f>Resumo!K39</f>
        <v>0.2857142857142857</v>
      </c>
      <c r="J32" s="70">
        <f>Resumo!L39</f>
        <v>2.5714285714285716</v>
      </c>
      <c r="K32" s="70">
        <f>Resumo!M39</f>
        <v>2</v>
      </c>
      <c r="L32" s="70">
        <f>Resumo!N39</f>
        <v>2.2857142857142856</v>
      </c>
      <c r="M32" s="70">
        <f>Resumo!O39</f>
        <v>2.2857142857142856</v>
      </c>
      <c r="N32" s="70">
        <f>Resumo!P39</f>
        <v>2.1428571428571428</v>
      </c>
      <c r="O32" s="70">
        <f>Resumo!Q39</f>
        <v>2</v>
      </c>
      <c r="P32" s="70">
        <f>Resumo!R39</f>
        <v>4.2857142857142856</v>
      </c>
      <c r="Q32" s="70">
        <f>Resumo!S39</f>
        <v>2.5714285714285716</v>
      </c>
      <c r="R32" s="70">
        <f>Resumo!T39</f>
        <v>3.5714285714285716</v>
      </c>
      <c r="S32" s="70">
        <f>Resumo!U39</f>
        <v>3.7142857142857144</v>
      </c>
      <c r="T32" s="70">
        <f>Resumo!V39</f>
        <v>2</v>
      </c>
      <c r="U32" s="70">
        <f>Resumo!W39</f>
        <v>2</v>
      </c>
      <c r="V32" s="70">
        <f>Resumo!X39</f>
        <v>2.1428571428571428</v>
      </c>
      <c r="W32" s="70">
        <f>Resumo!Y39</f>
        <v>2.4</v>
      </c>
      <c r="X32" s="70">
        <f>Resumo!Z39</f>
        <v>3.4285714285714284</v>
      </c>
      <c r="Y32" s="70">
        <f>Resumo!AB39</f>
        <v>2.7347761278944072</v>
      </c>
      <c r="Z32" s="70">
        <f>Resumo!AC39</f>
        <v>2.8717031202670595</v>
      </c>
      <c r="AA32" s="70">
        <f>Resumo!AD39</f>
        <v>3.2201453098768984</v>
      </c>
      <c r="AB32" s="70">
        <f>Resumo!AE39</f>
        <v>3.3021077564798254</v>
      </c>
    </row>
    <row r="33" spans="2:28">
      <c r="B33" s="37" t="s">
        <v>160</v>
      </c>
      <c r="C33" t="s">
        <v>161</v>
      </c>
      <c r="D33" s="39">
        <v>202</v>
      </c>
      <c r="E33" t="s">
        <v>10</v>
      </c>
      <c r="F33" t="s">
        <v>353</v>
      </c>
      <c r="G33" s="70">
        <f>Resumo!F40</f>
        <v>2.7949206349206346</v>
      </c>
      <c r="H33" s="229">
        <f>Resumo!I40</f>
        <v>0.2413793103448276</v>
      </c>
      <c r="I33" s="229">
        <f>Resumo!K40</f>
        <v>0.5714285714285714</v>
      </c>
      <c r="J33" s="70">
        <f>Resumo!L40</f>
        <v>2.5714285714285716</v>
      </c>
      <c r="K33" s="70">
        <f>Resumo!M40</f>
        <v>2.8571428571428572</v>
      </c>
      <c r="L33" s="70">
        <f>Resumo!N40</f>
        <v>2.1428571428571428</v>
      </c>
      <c r="M33" s="70">
        <f>Resumo!O40</f>
        <v>2.1428571428571428</v>
      </c>
      <c r="N33" s="70">
        <f>Resumo!P40</f>
        <v>2.5</v>
      </c>
      <c r="O33" s="70">
        <f>Resumo!Q40</f>
        <v>2.4</v>
      </c>
      <c r="P33" s="70">
        <f>Resumo!R40</f>
        <v>4.1428571428571432</v>
      </c>
      <c r="Q33" s="70">
        <f>Resumo!S40</f>
        <v>2.8571428571428572</v>
      </c>
      <c r="R33" s="70">
        <f>Resumo!T40</f>
        <v>3.2857142857142856</v>
      </c>
      <c r="S33" s="70">
        <f>Resumo!U40</f>
        <v>2.8333333333333335</v>
      </c>
      <c r="T33" s="70">
        <f>Resumo!V40</f>
        <v>2.3333333333333335</v>
      </c>
      <c r="U33" s="70">
        <f>Resumo!W40</f>
        <v>2.8571428571428572</v>
      </c>
      <c r="V33" s="70">
        <f>Resumo!X40</f>
        <v>2.7142857142857144</v>
      </c>
      <c r="W33" s="70">
        <f>Resumo!Y40</f>
        <v>2.2857142857142856</v>
      </c>
      <c r="X33" s="70">
        <f>Resumo!Z40</f>
        <v>4</v>
      </c>
      <c r="Y33" s="70">
        <f>Resumo!AB40</f>
        <v>2.7949206349206346</v>
      </c>
      <c r="Z33" s="70">
        <f>Resumo!AC40</f>
        <v>2.8717031202670595</v>
      </c>
      <c r="AA33" s="70">
        <f>Resumo!AD40</f>
        <v>3.2201453098768984</v>
      </c>
      <c r="AB33" s="70">
        <f>Resumo!AE40</f>
        <v>3.3021077564798254</v>
      </c>
    </row>
    <row r="34" spans="2:28">
      <c r="D34" s="39"/>
    </row>
    <row r="35" spans="2:28">
      <c r="D35" s="39"/>
    </row>
    <row r="36" spans="2:28">
      <c r="D36" s="39"/>
    </row>
    <row r="37" spans="2:28">
      <c r="D37" s="39"/>
    </row>
    <row r="38" spans="2:28">
      <c r="D38" s="39"/>
    </row>
    <row r="39" spans="2:28">
      <c r="D39" s="39"/>
    </row>
    <row r="40" spans="2:28">
      <c r="D40" s="39"/>
    </row>
    <row r="41" spans="2:28">
      <c r="D41" s="39"/>
    </row>
    <row r="42" spans="2:28">
      <c r="D42" s="39"/>
    </row>
    <row r="43" spans="2:28">
      <c r="D43" s="39"/>
    </row>
    <row r="44" spans="2:28">
      <c r="D44" s="39"/>
    </row>
    <row r="45" spans="2:28">
      <c r="D45" s="39"/>
    </row>
    <row r="46" spans="2:28">
      <c r="D46" s="39"/>
    </row>
    <row r="47" spans="2:28">
      <c r="D47" s="39"/>
    </row>
    <row r="48" spans="2:28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1"/>
  <sheetViews>
    <sheetView topLeftCell="D1"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275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+E28</f>
        <v>Escola de Enxeñaría Forestal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40" customFormat="1" ht="30" customHeight="1" thickBot="1">
      <c r="B27" s="40" t="s">
        <v>264</v>
      </c>
      <c r="C27" s="40" t="s">
        <v>33</v>
      </c>
      <c r="D27" s="40" t="s">
        <v>265</v>
      </c>
      <c r="E27" s="40" t="s">
        <v>34</v>
      </c>
      <c r="F27" s="40" t="s">
        <v>36</v>
      </c>
      <c r="G27" s="40" t="s">
        <v>35</v>
      </c>
      <c r="H27" s="4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40" t="s">
        <v>358</v>
      </c>
      <c r="Z27" s="40" t="s">
        <v>345</v>
      </c>
      <c r="AA27" s="40" t="s">
        <v>350</v>
      </c>
      <c r="AB27" s="40" t="s">
        <v>344</v>
      </c>
    </row>
    <row r="28" spans="2:28">
      <c r="B28" s="37" t="s">
        <v>63</v>
      </c>
      <c r="C28" t="s">
        <v>64</v>
      </c>
      <c r="D28" s="39">
        <v>203</v>
      </c>
      <c r="E28" t="s">
        <v>11</v>
      </c>
      <c r="F28" t="s">
        <v>352</v>
      </c>
      <c r="G28" s="70">
        <f>Resumo!F41</f>
        <v>3.1947234247234246</v>
      </c>
      <c r="H28" s="229">
        <f>Resumo!I41</f>
        <v>0.40740740740740738</v>
      </c>
      <c r="I28" s="229">
        <f>Resumo!K41</f>
        <v>0.54545454545454541</v>
      </c>
      <c r="J28" s="70">
        <f>Resumo!L41</f>
        <v>3.0909090909090908</v>
      </c>
      <c r="K28" s="70">
        <f>Resumo!M41</f>
        <v>3.4545454545454546</v>
      </c>
      <c r="L28" s="70">
        <f>Resumo!N41</f>
        <v>2.4444444444444446</v>
      </c>
      <c r="M28" s="70">
        <f>Resumo!O41</f>
        <v>2</v>
      </c>
      <c r="N28" s="70">
        <f>Resumo!P41</f>
        <v>3</v>
      </c>
      <c r="O28" s="70">
        <f>Resumo!Q41</f>
        <v>3.4</v>
      </c>
      <c r="P28" s="70">
        <f>Resumo!R41</f>
        <v>2.7142857142857144</v>
      </c>
      <c r="Q28" s="70">
        <f>Resumo!S41</f>
        <v>3.7777777777777777</v>
      </c>
      <c r="R28" s="70">
        <f>Resumo!T41</f>
        <v>3.8888888888888888</v>
      </c>
      <c r="S28" s="70">
        <f>Resumo!U41</f>
        <v>4.0999999999999996</v>
      </c>
      <c r="T28" s="70">
        <f>Resumo!V41</f>
        <v>3.1</v>
      </c>
      <c r="U28" s="70">
        <f>Resumo!W41</f>
        <v>3.4</v>
      </c>
      <c r="V28" s="70">
        <f>Resumo!X41</f>
        <v>2.8</v>
      </c>
      <c r="W28" s="70">
        <f>Resumo!Y41</f>
        <v>3</v>
      </c>
      <c r="X28" s="70">
        <f>Resumo!Z41</f>
        <v>3.75</v>
      </c>
      <c r="Y28" s="70">
        <f>Resumo!F41</f>
        <v>3.1947234247234246</v>
      </c>
      <c r="Z28" s="70">
        <f>Resumo!AC41</f>
        <v>3.1947234247234246</v>
      </c>
      <c r="AA28" s="70">
        <f>Resumo!AD41</f>
        <v>3.3615239392719296</v>
      </c>
      <c r="AB28" s="70">
        <f>Resumo!AE41</f>
        <v>3.3021077564798254</v>
      </c>
    </row>
    <row r="29" spans="2:28">
      <c r="D29" s="39"/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8"/>
  <sheetViews>
    <sheetView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59.7109375" bestFit="1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Facultade de CC. Sociais e da Comunicación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0" customFormat="1" ht="38.25" customHeight="1" thickBot="1">
      <c r="B27" s="230" t="s">
        <v>264</v>
      </c>
      <c r="C27" s="230" t="s">
        <v>33</v>
      </c>
      <c r="D27" s="230" t="s">
        <v>265</v>
      </c>
      <c r="E27" s="230" t="s">
        <v>34</v>
      </c>
      <c r="F27" s="230" t="s">
        <v>36</v>
      </c>
      <c r="G27" s="230" t="s">
        <v>35</v>
      </c>
      <c r="H27" s="23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0" t="s">
        <v>358</v>
      </c>
      <c r="Z27" s="230" t="s">
        <v>345</v>
      </c>
      <c r="AA27" s="230" t="s">
        <v>350</v>
      </c>
      <c r="AB27" s="230" t="s">
        <v>344</v>
      </c>
    </row>
    <row r="28" spans="2:28">
      <c r="B28" s="37" t="s">
        <v>237</v>
      </c>
      <c r="C28" t="s">
        <v>238</v>
      </c>
      <c r="D28" s="39">
        <v>204</v>
      </c>
      <c r="E28" t="s">
        <v>12</v>
      </c>
      <c r="F28" t="s">
        <v>352</v>
      </c>
      <c r="G28" s="70">
        <f>Resumo!F42</f>
        <v>3.6101587301587301</v>
      </c>
      <c r="H28" s="229">
        <f>Resumo!I42</f>
        <v>0.28000000000000003</v>
      </c>
      <c r="I28" s="229">
        <f>Resumo!K42</f>
        <v>0.8571428571428571</v>
      </c>
      <c r="J28" s="70">
        <f>Resumo!L42</f>
        <v>3.2857142857142856</v>
      </c>
      <c r="K28" s="70">
        <f>Resumo!M42</f>
        <v>3.8333333333333335</v>
      </c>
      <c r="L28" s="70">
        <f>Resumo!N42</f>
        <v>3</v>
      </c>
      <c r="M28" s="70">
        <f>Resumo!O42</f>
        <v>3.5</v>
      </c>
      <c r="N28" s="70">
        <f>Resumo!P42</f>
        <v>2.8333333333333335</v>
      </c>
      <c r="O28" s="70">
        <f>Resumo!Q42</f>
        <v>3.6</v>
      </c>
      <c r="P28" s="70">
        <f>Resumo!R42</f>
        <v>3.3333333333333335</v>
      </c>
      <c r="Q28" s="70">
        <f>Resumo!S42</f>
        <v>3.6666666666666665</v>
      </c>
      <c r="R28" s="70">
        <f>Resumo!T42</f>
        <v>4.5</v>
      </c>
      <c r="S28" s="70">
        <f>Resumo!U42</f>
        <v>4.2</v>
      </c>
      <c r="T28" s="70">
        <f>Resumo!V42</f>
        <v>3.1666666666666665</v>
      </c>
      <c r="U28" s="70">
        <f>Resumo!W42</f>
        <v>3.3333333333333335</v>
      </c>
      <c r="V28" s="70">
        <f>Resumo!X42</f>
        <v>3.4</v>
      </c>
      <c r="W28" s="70">
        <f>Resumo!Y42</f>
        <v>3.8333333333333335</v>
      </c>
      <c r="X28" s="70">
        <f>Resumo!Z42</f>
        <v>4.666666666666667</v>
      </c>
      <c r="Y28" s="70">
        <f>Resumo!AB42</f>
        <v>3.6101587301587301</v>
      </c>
      <c r="Z28" s="70">
        <f>Resumo!AC42</f>
        <v>3.4819457431457415</v>
      </c>
      <c r="AA28" s="70">
        <f>Resumo!AD42</f>
        <v>3.2201453098768984</v>
      </c>
      <c r="AB28" s="70">
        <f>Resumo!AE42</f>
        <v>3.3021077564798254</v>
      </c>
    </row>
    <row r="29" spans="2:28">
      <c r="B29" s="37" t="s">
        <v>253</v>
      </c>
      <c r="C29" t="s">
        <v>254</v>
      </c>
      <c r="D29" s="39">
        <v>204</v>
      </c>
      <c r="E29" t="s">
        <v>12</v>
      </c>
      <c r="F29" t="s">
        <v>352</v>
      </c>
      <c r="G29" s="70">
        <f>Resumo!F43</f>
        <v>3.9908730158730159</v>
      </c>
      <c r="H29" s="229">
        <f>Resumo!I43</f>
        <v>0.25</v>
      </c>
      <c r="I29" s="229">
        <f>Resumo!K43</f>
        <v>0.375</v>
      </c>
      <c r="J29" s="70">
        <f>Resumo!L43</f>
        <v>3.875</v>
      </c>
      <c r="K29" s="70">
        <f>Resumo!M43</f>
        <v>4.5</v>
      </c>
      <c r="L29" s="70">
        <f>Resumo!N43</f>
        <v>3.75</v>
      </c>
      <c r="M29" s="70">
        <f>Resumo!O43</f>
        <v>3.1428571428571428</v>
      </c>
      <c r="N29" s="70">
        <f>Resumo!P43</f>
        <v>4</v>
      </c>
      <c r="O29" s="70">
        <f>Resumo!Q43</f>
        <v>3.5</v>
      </c>
      <c r="P29" s="70">
        <f>Resumo!R43</f>
        <v>4.666666666666667</v>
      </c>
      <c r="Q29" s="70">
        <f>Resumo!S43</f>
        <v>4.25</v>
      </c>
      <c r="R29" s="70">
        <f>Resumo!T43</f>
        <v>4.25</v>
      </c>
      <c r="S29" s="70">
        <f>Resumo!U43</f>
        <v>4.25</v>
      </c>
      <c r="T29" s="70">
        <f>Resumo!V43</f>
        <v>3.4285714285714284</v>
      </c>
      <c r="U29" s="70">
        <f>Resumo!W43</f>
        <v>4</v>
      </c>
      <c r="V29" s="70">
        <f>Resumo!X43</f>
        <v>3.75</v>
      </c>
      <c r="W29" s="70">
        <f>Resumo!Y43</f>
        <v>3.75</v>
      </c>
      <c r="X29" s="70">
        <f>Resumo!Z43</f>
        <v>4.75</v>
      </c>
      <c r="Y29" s="70">
        <f>Resumo!AB43</f>
        <v>3.9908730158730159</v>
      </c>
      <c r="Z29" s="70">
        <f>Resumo!AC43</f>
        <v>3.4819457431457415</v>
      </c>
      <c r="AA29" s="70">
        <f>Resumo!AD43</f>
        <v>3.2201453098768984</v>
      </c>
      <c r="AB29" s="70">
        <f>Resumo!AE43</f>
        <v>3.3021077564798254</v>
      </c>
    </row>
    <row r="30" spans="2:28">
      <c r="B30" s="37" t="s">
        <v>223</v>
      </c>
      <c r="C30" t="s">
        <v>224</v>
      </c>
      <c r="D30" s="39">
        <v>204</v>
      </c>
      <c r="E30" t="s">
        <v>12</v>
      </c>
      <c r="F30" t="s">
        <v>352</v>
      </c>
      <c r="G30" s="70">
        <f>Resumo!F44</f>
        <v>3.3044545454545453</v>
      </c>
      <c r="H30" s="229">
        <f>Resumo!I44</f>
        <v>0.35714285714285715</v>
      </c>
      <c r="I30" s="229">
        <f>Resumo!K44</f>
        <v>0.64</v>
      </c>
      <c r="J30" s="70">
        <f>Resumo!L44</f>
        <v>3.4166666666666665</v>
      </c>
      <c r="K30" s="70">
        <f>Resumo!M44</f>
        <v>3.32</v>
      </c>
      <c r="L30" s="70">
        <f>Resumo!N44</f>
        <v>2.72</v>
      </c>
      <c r="M30" s="70">
        <f>Resumo!O44</f>
        <v>2.6666666666666665</v>
      </c>
      <c r="N30" s="70">
        <f>Resumo!P44</f>
        <v>3.2</v>
      </c>
      <c r="O30" s="70">
        <f>Resumo!Q44</f>
        <v>3.04</v>
      </c>
      <c r="P30" s="70">
        <f>Resumo!R44</f>
        <v>3.6818181818181817</v>
      </c>
      <c r="Q30" s="70">
        <f>Resumo!S44</f>
        <v>3.5</v>
      </c>
      <c r="R30" s="70">
        <f>Resumo!T44</f>
        <v>3.44</v>
      </c>
      <c r="S30" s="70">
        <f>Resumo!U44</f>
        <v>3.28</v>
      </c>
      <c r="T30" s="70">
        <f>Resumo!V44</f>
        <v>3.44</v>
      </c>
      <c r="U30" s="70">
        <f>Resumo!W44</f>
        <v>3.56</v>
      </c>
      <c r="V30" s="70">
        <f>Resumo!X44</f>
        <v>3.4166666666666665</v>
      </c>
      <c r="W30" s="70">
        <f>Resumo!Y44</f>
        <v>3.125</v>
      </c>
      <c r="X30" s="70">
        <f>Resumo!Z44</f>
        <v>3.76</v>
      </c>
      <c r="Y30" s="70">
        <f>Resumo!AB44</f>
        <v>3.3044545454545453</v>
      </c>
      <c r="Z30" s="70">
        <f>Resumo!AC44</f>
        <v>3.4819457431457415</v>
      </c>
      <c r="AA30" s="70">
        <f>Resumo!AD44</f>
        <v>3.2201453098768984</v>
      </c>
      <c r="AB30" s="70">
        <f>Resumo!AE44</f>
        <v>3.3021077564798254</v>
      </c>
    </row>
    <row r="31" spans="2:28">
      <c r="B31" s="37" t="s">
        <v>152</v>
      </c>
      <c r="C31" t="s">
        <v>153</v>
      </c>
      <c r="D31" s="39">
        <v>204</v>
      </c>
      <c r="E31" t="s">
        <v>12</v>
      </c>
      <c r="F31" t="s">
        <v>353</v>
      </c>
      <c r="G31" s="70">
        <f>Resumo!F45</f>
        <v>2.7109090909090914</v>
      </c>
      <c r="H31" s="229">
        <f>Resumo!I45</f>
        <v>0.36666666666666664</v>
      </c>
      <c r="I31" s="229">
        <f>Resumo!K45</f>
        <v>0.54545454545454541</v>
      </c>
      <c r="J31" s="70">
        <f>Resumo!L45</f>
        <v>2.9090909090909092</v>
      </c>
      <c r="K31" s="70">
        <f>Resumo!M45</f>
        <v>3</v>
      </c>
      <c r="L31" s="70">
        <f>Resumo!N45</f>
        <v>2.2727272727272729</v>
      </c>
      <c r="M31" s="70">
        <f>Resumo!O45</f>
        <v>2.4545454545454546</v>
      </c>
      <c r="N31" s="70">
        <f>Resumo!P45</f>
        <v>2.0909090909090908</v>
      </c>
      <c r="O31" s="70">
        <f>Resumo!Q45</f>
        <v>2.3636363636363638</v>
      </c>
      <c r="P31" s="70">
        <f>Resumo!R45</f>
        <v>2.2999999999999998</v>
      </c>
      <c r="Q31" s="70">
        <f>Resumo!S45</f>
        <v>2.6363636363636362</v>
      </c>
      <c r="R31" s="70">
        <f>Resumo!T45</f>
        <v>3</v>
      </c>
      <c r="S31" s="70">
        <f>Resumo!U45</f>
        <v>3.1818181818181817</v>
      </c>
      <c r="T31" s="70">
        <f>Resumo!V45</f>
        <v>2.5454545454545454</v>
      </c>
      <c r="U31" s="70">
        <f>Resumo!W45</f>
        <v>2.9090909090909092</v>
      </c>
      <c r="V31" s="70">
        <f>Resumo!X45</f>
        <v>2.7272727272727271</v>
      </c>
      <c r="W31" s="70">
        <f>Resumo!Y45</f>
        <v>2.8181818181818183</v>
      </c>
      <c r="X31" s="70">
        <f>Resumo!Z45</f>
        <v>3.4545454545454546</v>
      </c>
      <c r="Y31" s="70">
        <f>Resumo!AB45</f>
        <v>2.7109090909090914</v>
      </c>
      <c r="Z31" s="70">
        <f>Resumo!AC45</f>
        <v>3.4819457431457415</v>
      </c>
      <c r="AA31" s="70">
        <f>Resumo!AD45</f>
        <v>3.2201453098768984</v>
      </c>
      <c r="AB31" s="70">
        <f>Resumo!AE45</f>
        <v>3.3021077564798254</v>
      </c>
    </row>
    <row r="32" spans="2:28">
      <c r="B32" s="37" t="s">
        <v>204</v>
      </c>
      <c r="C32" t="s">
        <v>205</v>
      </c>
      <c r="D32" s="39">
        <v>204</v>
      </c>
      <c r="E32" t="s">
        <v>12</v>
      </c>
      <c r="F32" t="s">
        <v>353</v>
      </c>
      <c r="G32" s="70">
        <f>Resumo!F46</f>
        <v>3.7933333333333339</v>
      </c>
      <c r="H32" s="229">
        <f>Resumo!I46</f>
        <v>0.38461538461538464</v>
      </c>
      <c r="I32" s="229">
        <f>Resumo!K46</f>
        <v>0.8</v>
      </c>
      <c r="J32" s="70">
        <f>Resumo!L46</f>
        <v>4</v>
      </c>
      <c r="K32" s="70">
        <f>Resumo!M46</f>
        <v>4</v>
      </c>
      <c r="L32" s="70">
        <f>Resumo!N46</f>
        <v>3.75</v>
      </c>
      <c r="M32" s="70">
        <f>Resumo!O46</f>
        <v>3</v>
      </c>
      <c r="N32" s="70">
        <f>Resumo!P46</f>
        <v>4.2</v>
      </c>
      <c r="O32" s="70">
        <f>Resumo!Q46</f>
        <v>4.5999999999999996</v>
      </c>
      <c r="P32" s="70">
        <f>Resumo!R46</f>
        <v>1</v>
      </c>
      <c r="Q32" s="70">
        <f>Resumo!S46</f>
        <v>4.2</v>
      </c>
      <c r="R32" s="70">
        <f>Resumo!T46</f>
        <v>4.2</v>
      </c>
      <c r="S32" s="70">
        <f>Resumo!U46</f>
        <v>3.6</v>
      </c>
      <c r="T32" s="70">
        <f>Resumo!V46</f>
        <v>4.2</v>
      </c>
      <c r="U32" s="70">
        <f>Resumo!W46</f>
        <v>4.2</v>
      </c>
      <c r="V32" s="70">
        <f>Resumo!X46</f>
        <v>4.2</v>
      </c>
      <c r="W32" s="70">
        <f>Resumo!Y46</f>
        <v>3.75</v>
      </c>
      <c r="X32" s="70">
        <f>Resumo!Z46</f>
        <v>4</v>
      </c>
      <c r="Y32" s="70">
        <f>Resumo!AB46</f>
        <v>3.7933333333333339</v>
      </c>
      <c r="Z32" s="70">
        <f>Resumo!AC46</f>
        <v>3.4819457431457415</v>
      </c>
      <c r="AA32" s="70">
        <f>Resumo!AD46</f>
        <v>3.2201453098768984</v>
      </c>
      <c r="AB32" s="70">
        <f>Resumo!AE46</f>
        <v>3.3021077564798254</v>
      </c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3"/>
  <sheetViews>
    <sheetView topLeftCell="B1"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Facultade de Fisioterapia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8.25" customHeight="1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49</v>
      </c>
      <c r="C28" t="s">
        <v>50</v>
      </c>
      <c r="D28" s="39">
        <v>205</v>
      </c>
      <c r="E28" t="s">
        <v>25</v>
      </c>
      <c r="F28" t="s">
        <v>352</v>
      </c>
      <c r="G28" s="70">
        <f>Resumo!F47</f>
        <v>3.5208791208791212</v>
      </c>
      <c r="H28" s="229">
        <f>Resumo!I47</f>
        <v>0.33333333333333331</v>
      </c>
      <c r="I28" s="229">
        <f>Resumo!K47</f>
        <v>0.92307692307692313</v>
      </c>
      <c r="J28" s="70">
        <f>Resumo!L47</f>
        <v>3.3571428571428572</v>
      </c>
      <c r="K28" s="70">
        <f>Resumo!M47</f>
        <v>3.5</v>
      </c>
      <c r="L28" s="70">
        <f>Resumo!N47</f>
        <v>2.8571428571428572</v>
      </c>
      <c r="M28" s="70">
        <f>Resumo!O47</f>
        <v>3.0714285714285716</v>
      </c>
      <c r="N28" s="70">
        <f>Resumo!P47</f>
        <v>2.7142857142857144</v>
      </c>
      <c r="O28" s="70">
        <f>Resumo!Q47</f>
        <v>3.0714285714285716</v>
      </c>
      <c r="P28" s="70">
        <f>Resumo!R47</f>
        <v>4.2307692307692308</v>
      </c>
      <c r="Q28" s="70">
        <f>Resumo!S47</f>
        <v>3.3571428571428572</v>
      </c>
      <c r="R28" s="70">
        <f>Resumo!T47</f>
        <v>4.3571428571428568</v>
      </c>
      <c r="S28" s="70">
        <f>Resumo!U47</f>
        <v>4.2857142857142856</v>
      </c>
      <c r="T28" s="70">
        <f>Resumo!V47</f>
        <v>3.1538461538461537</v>
      </c>
      <c r="U28" s="70">
        <f>Resumo!W47</f>
        <v>3.4285714285714284</v>
      </c>
      <c r="V28" s="70">
        <f>Resumo!X47</f>
        <v>3.4285714285714284</v>
      </c>
      <c r="W28" s="70">
        <f>Resumo!Y47</f>
        <v>3.5714285714285716</v>
      </c>
      <c r="X28" s="70">
        <f>Resumo!Z47</f>
        <v>4.4285714285714288</v>
      </c>
      <c r="Y28" s="70">
        <f>Resumo!AB47</f>
        <v>3.5208791208791212</v>
      </c>
      <c r="Z28" s="70">
        <f>Resumo!AC47</f>
        <v>3.5208791208791212</v>
      </c>
      <c r="AA28" s="70">
        <f>Resumo!AD47</f>
        <v>3.4030446310322908</v>
      </c>
      <c r="AB28" s="70">
        <f>Resumo!AE47</f>
        <v>3.3021077564798254</v>
      </c>
    </row>
    <row r="29" spans="2:28">
      <c r="D29" s="39"/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2"/>
  <sheetViews>
    <sheetView topLeftCell="H1" workbookViewId="0">
      <selection activeCell="Q4" sqref="Q4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E. U. de Enfermaría (Pontevedra)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7.5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232</v>
      </c>
      <c r="C28" t="s">
        <v>210</v>
      </c>
      <c r="D28" s="39">
        <v>251</v>
      </c>
      <c r="E28" t="s">
        <v>32</v>
      </c>
      <c r="F28" t="s">
        <v>352</v>
      </c>
      <c r="G28" s="70">
        <f>Resumo!F48</f>
        <v>3.6842592592592585</v>
      </c>
      <c r="H28" s="229">
        <f>Resumo!I48</f>
        <v>0.20833333333333334</v>
      </c>
      <c r="I28" s="229">
        <f>Resumo!K48</f>
        <v>0.8</v>
      </c>
      <c r="J28" s="70">
        <f>Resumo!L48</f>
        <v>4</v>
      </c>
      <c r="K28" s="70">
        <f>Resumo!M48</f>
        <v>4.2222222222222223</v>
      </c>
      <c r="L28" s="70">
        <f>Resumo!N48</f>
        <v>3.2222222222222223</v>
      </c>
      <c r="M28" s="70">
        <f>Resumo!O48</f>
        <v>3.5555555555555554</v>
      </c>
      <c r="N28" s="70">
        <f>Resumo!P48</f>
        <v>3.3333333333333335</v>
      </c>
      <c r="O28" s="70">
        <f>Resumo!Q48</f>
        <v>3.2222222222222223</v>
      </c>
      <c r="P28" s="70">
        <f>Resumo!R48</f>
        <v>4.333333333333333</v>
      </c>
      <c r="Q28" s="70">
        <f>Resumo!S48</f>
        <v>3.4444444444444446</v>
      </c>
      <c r="R28" s="70">
        <f>Resumo!T48</f>
        <v>3</v>
      </c>
      <c r="S28" s="70">
        <f>Resumo!U48</f>
        <v>3</v>
      </c>
      <c r="T28" s="70">
        <f>Resumo!V48</f>
        <v>4.125</v>
      </c>
      <c r="U28" s="70">
        <f>Resumo!W48</f>
        <v>4.2222222222222223</v>
      </c>
      <c r="V28" s="70">
        <f>Resumo!X48</f>
        <v>4.4444444444444446</v>
      </c>
      <c r="W28" s="70">
        <f>Resumo!Y48</f>
        <v>3.8888888888888888</v>
      </c>
      <c r="X28" s="70">
        <f>Resumo!Z48</f>
        <v>3.25</v>
      </c>
      <c r="Y28" s="70">
        <f>Resumo!AB48</f>
        <v>3.3950234950234943</v>
      </c>
      <c r="Z28" s="70">
        <f>Resumo!AC48</f>
        <v>3.6842592592592585</v>
      </c>
      <c r="AA28" s="70">
        <f>Resumo!AD48</f>
        <v>3.4030446310322908</v>
      </c>
      <c r="AB28" s="70">
        <f>Resumo!AE48</f>
        <v>3.3021077564798254</v>
      </c>
    </row>
    <row r="29" spans="2:28">
      <c r="D29" s="39"/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1"/>
  <sheetViews>
    <sheetView topLeftCell="F1" workbookViewId="0">
      <selection activeCell="Y28" sqref="Y28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21.140625" customWidth="1"/>
    <col min="9" max="9" width="13.7109375" customWidth="1"/>
    <col min="10" max="10" width="11.140625" customWidth="1"/>
    <col min="11" max="11" width="10" customWidth="1"/>
    <col min="12" max="12" width="9" customWidth="1"/>
    <col min="16" max="16" width="10.5703125" customWidth="1"/>
    <col min="17" max="17" width="11" customWidth="1"/>
    <col min="18" max="18" width="10" customWidth="1"/>
    <col min="19" max="19" width="11.140625" customWidth="1"/>
    <col min="20" max="20" width="10.28515625" customWidth="1"/>
    <col min="21" max="21" width="10.140625" customWidth="1"/>
  </cols>
  <sheetData>
    <row r="1" spans="2:27" ht="9" customHeight="1"/>
    <row r="3" spans="2:27" ht="9" customHeight="1" thickBot="1"/>
    <row r="4" spans="2:27" ht="27.75">
      <c r="B4" s="50" t="s">
        <v>275</v>
      </c>
      <c r="C4" s="51"/>
      <c r="D4" s="52"/>
      <c r="E4" s="53"/>
      <c r="F4" s="51"/>
      <c r="G4" s="51"/>
      <c r="H4" s="54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2:27" ht="24" thickBot="1">
      <c r="B5" s="55" t="str">
        <f>+E28</f>
        <v>Centro Universitario da Defensa na Escola Naval Militar de Marín (Pontevedra)</v>
      </c>
      <c r="C5" s="56"/>
      <c r="D5" s="57"/>
      <c r="E5" s="58"/>
      <c r="F5" s="56"/>
      <c r="G5" s="56"/>
      <c r="H5" s="59"/>
      <c r="R5" s="82"/>
      <c r="S5" s="83"/>
      <c r="T5" s="83"/>
      <c r="U5" s="83"/>
      <c r="V5" s="83"/>
      <c r="W5" s="83"/>
      <c r="X5" s="83"/>
      <c r="Y5" s="82"/>
      <c r="Z5" s="82"/>
      <c r="AA5" s="82"/>
    </row>
    <row r="6" spans="2:27" ht="15" customHeight="1">
      <c r="R6" s="82"/>
      <c r="S6" s="83"/>
      <c r="T6" s="83"/>
      <c r="U6" s="83"/>
      <c r="V6" s="83"/>
      <c r="W6" s="83"/>
      <c r="X6" s="83"/>
      <c r="Y6" s="82"/>
      <c r="Z6" s="82"/>
      <c r="AA6" s="82"/>
    </row>
    <row r="7" spans="2:27" ht="15" customHeight="1">
      <c r="R7" s="82"/>
      <c r="S7" s="83"/>
      <c r="T7" s="83"/>
      <c r="U7" s="83"/>
      <c r="V7" s="83"/>
      <c r="W7" s="83"/>
      <c r="X7" s="83"/>
      <c r="Y7" s="82"/>
      <c r="Z7" s="82"/>
      <c r="AA7" s="82"/>
    </row>
    <row r="8" spans="2:27" ht="15" customHeight="1">
      <c r="R8" s="82"/>
      <c r="S8" s="83"/>
      <c r="T8" s="76"/>
      <c r="U8" s="76"/>
      <c r="V8" s="76"/>
      <c r="W8" s="76"/>
      <c r="X8" s="83"/>
      <c r="Y8" s="82"/>
      <c r="Z8" s="82"/>
      <c r="AA8" s="82"/>
    </row>
    <row r="9" spans="2:27" ht="15" customHeight="1">
      <c r="R9" s="82"/>
      <c r="S9" s="83"/>
      <c r="T9" s="83"/>
      <c r="U9" s="83"/>
      <c r="V9" s="83"/>
      <c r="W9" s="83"/>
      <c r="X9" s="83"/>
      <c r="Y9" s="82"/>
      <c r="Z9" s="82"/>
      <c r="AA9" s="82"/>
    </row>
    <row r="10" spans="2:27" ht="15" customHeight="1">
      <c r="R10" s="82"/>
      <c r="S10" s="83"/>
      <c r="T10" s="83"/>
      <c r="U10" s="83"/>
      <c r="V10" s="83"/>
      <c r="W10" s="83"/>
      <c r="X10" s="83"/>
      <c r="Y10" s="82"/>
      <c r="Z10" s="82"/>
      <c r="AA10" s="82"/>
    </row>
    <row r="11" spans="2:27" ht="15" customHeight="1">
      <c r="R11" s="82"/>
      <c r="S11" s="82"/>
      <c r="T11" s="82"/>
      <c r="U11" s="82"/>
      <c r="V11" s="82"/>
      <c r="W11" s="82"/>
      <c r="X11" s="82"/>
      <c r="Y11" s="82"/>
      <c r="Z11" s="82"/>
      <c r="AA11" s="82"/>
    </row>
    <row r="12" spans="2:27" ht="15" customHeight="1"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2:27" ht="15" customHeight="1">
      <c r="R13" s="82"/>
      <c r="S13" s="82"/>
      <c r="T13" s="82"/>
      <c r="U13" s="82"/>
      <c r="V13" s="82"/>
      <c r="W13" s="82"/>
      <c r="X13" s="82"/>
      <c r="Y13" s="82"/>
      <c r="Z13" s="82"/>
      <c r="AA13" s="82"/>
    </row>
    <row r="14" spans="2:27" ht="15" customHeight="1">
      <c r="R14" s="82"/>
      <c r="S14" s="82"/>
      <c r="T14" s="82"/>
      <c r="U14" s="82"/>
      <c r="V14" s="82"/>
      <c r="W14" s="82"/>
      <c r="X14" s="82"/>
      <c r="Y14" s="82"/>
      <c r="Z14" s="82"/>
      <c r="AA14" s="82"/>
    </row>
    <row r="15" spans="2:27" ht="15" customHeight="1">
      <c r="R15" s="82"/>
      <c r="S15" s="82"/>
      <c r="T15" s="82"/>
      <c r="U15" s="82"/>
      <c r="V15" s="82"/>
      <c r="W15" s="82"/>
      <c r="X15" s="82"/>
      <c r="Y15" s="82"/>
      <c r="Z15" s="82"/>
      <c r="AA15" s="82"/>
    </row>
    <row r="16" spans="2:27" ht="15" customHeight="1"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2:30" ht="15" customHeight="1"/>
    <row r="18" spans="2:30" ht="15" customHeight="1"/>
    <row r="19" spans="2:30" ht="15" customHeight="1"/>
    <row r="20" spans="2:30" ht="15" customHeight="1"/>
    <row r="21" spans="2:30" ht="15" customHeight="1"/>
    <row r="22" spans="2:30" ht="15" customHeight="1"/>
    <row r="23" spans="2:30" ht="15" customHeight="1"/>
    <row r="24" spans="2:30" ht="15" customHeight="1"/>
    <row r="25" spans="2:30" ht="15" customHeight="1"/>
    <row r="26" spans="2:30" ht="5.25" customHeight="1" thickBot="1"/>
    <row r="27" spans="2:30" s="231" customFormat="1" ht="36.75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30">
      <c r="B28" s="37" t="s">
        <v>154</v>
      </c>
      <c r="C28" t="s">
        <v>72</v>
      </c>
      <c r="D28" s="39">
        <v>252</v>
      </c>
      <c r="E28" t="s">
        <v>155</v>
      </c>
      <c r="F28" t="s">
        <v>307</v>
      </c>
      <c r="G28" s="71">
        <f>Resumo!F49</f>
        <v>3.3011111111111111</v>
      </c>
      <c r="H28" s="233">
        <f>Resumo!I49</f>
        <v>8.9552238805970144E-2</v>
      </c>
      <c r="I28" s="234">
        <f>Resumo!K49</f>
        <v>0.16666666666666666</v>
      </c>
      <c r="J28" s="70">
        <f>Resumo!L49</f>
        <v>3</v>
      </c>
      <c r="K28" s="70">
        <f>Resumo!M49</f>
        <v>3.3333333333333335</v>
      </c>
      <c r="L28" s="70">
        <f>Resumo!N49</f>
        <v>3</v>
      </c>
      <c r="M28" s="70">
        <f>Resumo!O49</f>
        <v>3.6</v>
      </c>
      <c r="N28" s="70">
        <f>Resumo!P49</f>
        <v>3.1666666666666665</v>
      </c>
      <c r="O28" s="70">
        <f>Resumo!Q49</f>
        <v>2.8333333333333335</v>
      </c>
      <c r="P28" s="70">
        <f>Resumo!R49</f>
        <v>4.25</v>
      </c>
      <c r="Q28" s="70">
        <f>Resumo!S49</f>
        <v>3</v>
      </c>
      <c r="R28" s="70">
        <f>Resumo!T49</f>
        <v>3.6666666666666665</v>
      </c>
      <c r="S28" s="70">
        <f>Resumo!U49</f>
        <v>3.6666666666666665</v>
      </c>
      <c r="T28" s="70">
        <f>Resumo!V49</f>
        <v>3</v>
      </c>
      <c r="U28" s="70">
        <f>Resumo!W49</f>
        <v>3.3333333333333335</v>
      </c>
      <c r="V28" s="70">
        <f>Resumo!X49</f>
        <v>3</v>
      </c>
      <c r="W28" s="70">
        <f>Resumo!Y49</f>
        <v>3.1666666666666665</v>
      </c>
      <c r="X28" s="70">
        <f>Resumo!Z49</f>
        <v>3.5</v>
      </c>
      <c r="Y28" s="70">
        <f>Resumo!AB49</f>
        <v>3.1765656565656566</v>
      </c>
      <c r="Z28" s="70">
        <f>Resumo!AC49</f>
        <v>3.3011111111111111</v>
      </c>
      <c r="AA28" s="70">
        <f>Resumo!AD49</f>
        <v>3.3615239392719296</v>
      </c>
      <c r="AB28" s="70">
        <f>Resumo!AE49</f>
        <v>3.3021077564798254</v>
      </c>
      <c r="AC28" s="84">
        <f>I28</f>
        <v>0.16666666666666666</v>
      </c>
      <c r="AD28" s="84">
        <f>100%-AC28</f>
        <v>0.83333333333333337</v>
      </c>
    </row>
    <row r="29" spans="2:30">
      <c r="D29" s="39"/>
    </row>
    <row r="30" spans="2:30">
      <c r="D30" s="39"/>
    </row>
    <row r="31" spans="2:30">
      <c r="D31" s="39"/>
    </row>
    <row r="32" spans="2:30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</sheetData>
  <dataValidations xWindow="997" yWindow="818"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opLeftCell="A13"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55.1406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Facultade de Filoloxía e Tradución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8.25" customHeight="1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239</v>
      </c>
      <c r="C28" t="s">
        <v>240</v>
      </c>
      <c r="D28" s="39">
        <v>301</v>
      </c>
      <c r="E28" t="s">
        <v>13</v>
      </c>
      <c r="G28" s="70">
        <f>Resumo!F50</f>
        <v>3.85</v>
      </c>
      <c r="H28" s="229">
        <f>Resumo!I50</f>
        <v>0.30769230769230771</v>
      </c>
      <c r="I28" s="229">
        <f>Resumo!K50</f>
        <v>0.5</v>
      </c>
      <c r="J28" s="70">
        <f>Resumo!L50</f>
        <v>4.25</v>
      </c>
      <c r="K28" s="70">
        <f>Resumo!M50</f>
        <v>4</v>
      </c>
      <c r="L28" s="70">
        <f>Resumo!N50</f>
        <v>3.5</v>
      </c>
      <c r="M28" s="70">
        <f>Resumo!O50</f>
        <v>3.25</v>
      </c>
      <c r="N28" s="70">
        <f>Resumo!P50</f>
        <v>2.5</v>
      </c>
      <c r="O28" s="70">
        <f>Resumo!Q50</f>
        <v>3.75</v>
      </c>
      <c r="P28" s="70">
        <f>Resumo!R50</f>
        <v>5</v>
      </c>
      <c r="Q28" s="70">
        <f>Resumo!S50</f>
        <v>3.75</v>
      </c>
      <c r="R28" s="70">
        <f>Resumo!T50</f>
        <v>3.5</v>
      </c>
      <c r="S28" s="70">
        <f>Resumo!U50</f>
        <v>4.25</v>
      </c>
      <c r="T28" s="70">
        <f>Resumo!V50</f>
        <v>4.25</v>
      </c>
      <c r="U28" s="70">
        <f>Resumo!W50</f>
        <v>4.25</v>
      </c>
      <c r="V28" s="70">
        <f>Resumo!X50</f>
        <v>4.25</v>
      </c>
      <c r="W28" s="70">
        <f>Resumo!Y50</f>
        <v>4</v>
      </c>
      <c r="X28" s="70">
        <f>Resumo!Z50</f>
        <v>3.25</v>
      </c>
      <c r="Y28" s="70">
        <f>Resumo!AA50</f>
        <v>3.85</v>
      </c>
      <c r="Z28" s="70">
        <f>Resumo!AC50</f>
        <v>3.3341306893938483</v>
      </c>
      <c r="AA28" s="70">
        <f>Resumo!AD50</f>
        <v>3.3189734053837658</v>
      </c>
      <c r="AB28" s="70">
        <f>Resumo!AE50</f>
        <v>3.3021077564798254</v>
      </c>
    </row>
    <row r="29" spans="2:28">
      <c r="B29" s="37" t="s">
        <v>174</v>
      </c>
      <c r="C29" t="s">
        <v>175</v>
      </c>
      <c r="D29" s="39">
        <v>301</v>
      </c>
      <c r="E29" t="s">
        <v>13</v>
      </c>
      <c r="G29" s="70">
        <f>Resumo!F51</f>
        <v>2.9955555555555553</v>
      </c>
      <c r="H29" s="229">
        <f>Resumo!I51</f>
        <v>0.3125</v>
      </c>
      <c r="I29" s="229">
        <f>Resumo!K51</f>
        <v>0.1</v>
      </c>
      <c r="J29" s="70">
        <f>Resumo!L51</f>
        <v>3.3</v>
      </c>
      <c r="K29" s="70">
        <f>Resumo!M51</f>
        <v>3.3</v>
      </c>
      <c r="L29" s="70">
        <f>Resumo!N51</f>
        <v>2.8</v>
      </c>
      <c r="M29" s="70">
        <f>Resumo!O51</f>
        <v>2.4</v>
      </c>
      <c r="N29" s="70">
        <f>Resumo!P51</f>
        <v>3.2222222222222223</v>
      </c>
      <c r="O29" s="70">
        <f>Resumo!Q51</f>
        <v>2.9</v>
      </c>
      <c r="P29" s="70">
        <f>Resumo!R51</f>
        <v>1</v>
      </c>
      <c r="Q29" s="70">
        <f>Resumo!S51</f>
        <v>3.1</v>
      </c>
      <c r="R29" s="70">
        <f>Resumo!T51</f>
        <v>2.7</v>
      </c>
      <c r="S29" s="70">
        <f>Resumo!U51</f>
        <v>3.9</v>
      </c>
      <c r="T29" s="70">
        <f>Resumo!V51</f>
        <v>3.3</v>
      </c>
      <c r="U29" s="70">
        <f>Resumo!W51</f>
        <v>3.5</v>
      </c>
      <c r="V29" s="70">
        <f>Resumo!X51</f>
        <v>3.1</v>
      </c>
      <c r="W29" s="70">
        <f>Resumo!Y51</f>
        <v>3.1111111111111112</v>
      </c>
      <c r="X29" s="70">
        <f>Resumo!Z51</f>
        <v>3.3</v>
      </c>
      <c r="Y29" s="70">
        <f>Resumo!AA51</f>
        <v>2.9955555555555553</v>
      </c>
      <c r="Z29" s="70">
        <f>Resumo!AC51</f>
        <v>3.3341306893938483</v>
      </c>
      <c r="AA29" s="70">
        <f>Resumo!AD51</f>
        <v>3.3189734053837658</v>
      </c>
      <c r="AB29" s="70">
        <f>Resumo!AE51</f>
        <v>3.3021077564798254</v>
      </c>
    </row>
    <row r="30" spans="2:28">
      <c r="B30" s="37" t="s">
        <v>271</v>
      </c>
      <c r="C30" t="s">
        <v>320</v>
      </c>
      <c r="D30" s="39">
        <v>301</v>
      </c>
      <c r="E30" t="s">
        <v>13</v>
      </c>
      <c r="G30" s="70">
        <f>Resumo!F52</f>
        <v>2.6506638217164533</v>
      </c>
      <c r="H30" s="229">
        <f>Resumo!I52</f>
        <v>0.44827586206896552</v>
      </c>
      <c r="I30" s="229">
        <f>Resumo!K52</f>
        <v>0.25641025641025639</v>
      </c>
      <c r="J30" s="70">
        <f>Resumo!L52</f>
        <v>2.6315789473684212</v>
      </c>
      <c r="K30" s="70">
        <f>Resumo!M52</f>
        <v>2.8974358974358974</v>
      </c>
      <c r="L30" s="70">
        <f>Resumo!N52</f>
        <v>2.358974358974359</v>
      </c>
      <c r="M30" s="70">
        <f>Resumo!O52</f>
        <v>2.1538461538461537</v>
      </c>
      <c r="N30" s="70">
        <f>Resumo!P52</f>
        <v>2.1578947368421053</v>
      </c>
      <c r="O30" s="70">
        <f>Resumo!Q52</f>
        <v>2.6052631578947367</v>
      </c>
      <c r="P30" s="70">
        <f>Resumo!R52</f>
        <v>3.25</v>
      </c>
      <c r="Q30" s="70">
        <f>Resumo!S52</f>
        <v>2.5526315789473686</v>
      </c>
      <c r="R30" s="70">
        <f>Resumo!T52</f>
        <v>2.8461538461538463</v>
      </c>
      <c r="S30" s="70">
        <f>Resumo!U52</f>
        <v>3.4210526315789473</v>
      </c>
      <c r="T30" s="70">
        <f>Resumo!V52</f>
        <v>2.3333333333333335</v>
      </c>
      <c r="U30" s="70">
        <f>Resumo!W52</f>
        <v>2.7948717948717947</v>
      </c>
      <c r="V30" s="70">
        <f>Resumo!X52</f>
        <v>2.6153846153846154</v>
      </c>
      <c r="W30" s="70">
        <f>Resumo!Y52</f>
        <v>2.3783783783783785</v>
      </c>
      <c r="X30" s="70">
        <f>Resumo!Z52</f>
        <v>2.763157894736842</v>
      </c>
      <c r="Y30" s="70">
        <f>Resumo!AA52</f>
        <v>2.6506638217164533</v>
      </c>
      <c r="Z30" s="70">
        <f>Resumo!AC52</f>
        <v>3.3341306893938483</v>
      </c>
      <c r="AA30" s="70">
        <f>Resumo!AD52</f>
        <v>3.3189734053837658</v>
      </c>
      <c r="AB30" s="70">
        <f>Resumo!AE52</f>
        <v>3.3021077564798254</v>
      </c>
    </row>
    <row r="31" spans="2:28">
      <c r="B31" s="37" t="s">
        <v>106</v>
      </c>
      <c r="C31" t="s">
        <v>107</v>
      </c>
      <c r="D31" s="39">
        <v>301</v>
      </c>
      <c r="E31" t="s">
        <v>13</v>
      </c>
      <c r="G31" s="70">
        <f>Resumo!F53</f>
        <v>3.9277777777777785</v>
      </c>
      <c r="H31" s="229">
        <f>Resumo!I53</f>
        <v>0.20833333333333334</v>
      </c>
      <c r="I31" s="229">
        <f>Resumo!K53</f>
        <v>0.8</v>
      </c>
      <c r="J31" s="70">
        <f>Resumo!L53</f>
        <v>4</v>
      </c>
      <c r="K31" s="70">
        <f>Resumo!M53</f>
        <v>4.4000000000000004</v>
      </c>
      <c r="L31" s="70">
        <f>Resumo!N53</f>
        <v>3.4</v>
      </c>
      <c r="M31" s="70">
        <f>Resumo!O53</f>
        <v>3.4</v>
      </c>
      <c r="N31" s="70">
        <f>Resumo!P53</f>
        <v>3.4</v>
      </c>
      <c r="O31" s="70">
        <f>Resumo!Q53</f>
        <v>3.6</v>
      </c>
      <c r="P31" s="70">
        <f>Resumo!R53</f>
        <v>3.6666666666666665</v>
      </c>
      <c r="Q31" s="70">
        <f>Resumo!S53</f>
        <v>4.2</v>
      </c>
      <c r="R31" s="70">
        <f>Resumo!T53</f>
        <v>3.5</v>
      </c>
      <c r="S31" s="70">
        <f>Resumo!U53</f>
        <v>4.5</v>
      </c>
      <c r="T31" s="70">
        <f>Resumo!V53</f>
        <v>4.2</v>
      </c>
      <c r="U31" s="70">
        <f>Resumo!W53</f>
        <v>4.2</v>
      </c>
      <c r="V31" s="70">
        <f>Resumo!X53</f>
        <v>3.75</v>
      </c>
      <c r="W31" s="70">
        <f>Resumo!Y53</f>
        <v>4.2</v>
      </c>
      <c r="X31" s="70">
        <f>Resumo!Z53</f>
        <v>4.5</v>
      </c>
      <c r="Y31" s="70">
        <f>Resumo!AA53</f>
        <v>3.9277777777777785</v>
      </c>
      <c r="Z31" s="70">
        <f>Resumo!AC53</f>
        <v>3.3341306893938483</v>
      </c>
      <c r="AA31" s="70">
        <f>Resumo!AD53</f>
        <v>3.3189734053837658</v>
      </c>
      <c r="AB31" s="70">
        <f>Resumo!AE53</f>
        <v>3.3021077564798254</v>
      </c>
    </row>
    <row r="32" spans="2:28">
      <c r="B32" s="37" t="s">
        <v>241</v>
      </c>
      <c r="C32" t="s">
        <v>242</v>
      </c>
      <c r="D32" s="39">
        <v>301</v>
      </c>
      <c r="E32" t="s">
        <v>13</v>
      </c>
      <c r="G32" s="70">
        <f>Resumo!F54</f>
        <v>3.1333333333333333</v>
      </c>
      <c r="H32" s="229">
        <f>Resumo!I54</f>
        <v>0.26666666666666666</v>
      </c>
      <c r="I32" s="229">
        <f>Resumo!K54</f>
        <v>0.25</v>
      </c>
      <c r="J32" s="70">
        <f>Resumo!L54</f>
        <v>3.25</v>
      </c>
      <c r="K32" s="70">
        <f>Resumo!M54</f>
        <v>3.5</v>
      </c>
      <c r="L32" s="70">
        <f>Resumo!N54</f>
        <v>3</v>
      </c>
      <c r="M32" s="70">
        <f>Resumo!O54</f>
        <v>2.75</v>
      </c>
      <c r="N32" s="70">
        <f>Resumo!P54</f>
        <v>3</v>
      </c>
      <c r="O32" s="70">
        <f>Resumo!Q54</f>
        <v>3.25</v>
      </c>
      <c r="P32" s="70">
        <f>Resumo!R54</f>
        <v>3</v>
      </c>
      <c r="Q32" s="70">
        <f>Resumo!S54</f>
        <v>3.25</v>
      </c>
      <c r="R32" s="70">
        <f>Resumo!T54</f>
        <v>3</v>
      </c>
      <c r="S32" s="70">
        <f>Resumo!U54</f>
        <v>4.25</v>
      </c>
      <c r="T32" s="70">
        <f>Resumo!V54</f>
        <v>2.5</v>
      </c>
      <c r="U32" s="70">
        <f>Resumo!W54</f>
        <v>2.75</v>
      </c>
      <c r="V32" s="70">
        <f>Resumo!X54</f>
        <v>3.25</v>
      </c>
      <c r="W32" s="70">
        <f>Resumo!Y54</f>
        <v>2.5</v>
      </c>
      <c r="X32" s="70">
        <f>Resumo!Z54</f>
        <v>3.75</v>
      </c>
      <c r="Y32" s="70">
        <f>Resumo!AA54</f>
        <v>3.1333333333333333</v>
      </c>
      <c r="Z32" s="70">
        <f>Resumo!AC54</f>
        <v>3.3341306893938483</v>
      </c>
      <c r="AA32" s="70">
        <f>Resumo!AD54</f>
        <v>3.3189734053837658</v>
      </c>
      <c r="AB32" s="70">
        <f>Resumo!AE54</f>
        <v>3.3021077564798254</v>
      </c>
    </row>
    <row r="33" spans="1:28">
      <c r="B33" s="37" t="s">
        <v>172</v>
      </c>
      <c r="C33" t="s">
        <v>173</v>
      </c>
      <c r="D33" s="39">
        <v>301</v>
      </c>
      <c r="E33" t="s">
        <v>13</v>
      </c>
      <c r="G33" s="70">
        <f>Resumo!F55</f>
        <v>3.9230769230769229</v>
      </c>
      <c r="H33" s="229">
        <f>Resumo!I55</f>
        <v>0.16666666666666666</v>
      </c>
      <c r="I33" s="229">
        <f>Resumo!K55</f>
        <v>0</v>
      </c>
      <c r="J33" s="70">
        <f>Resumo!L55</f>
        <v>4</v>
      </c>
      <c r="K33" s="70">
        <f>Resumo!M55</f>
        <v>5</v>
      </c>
      <c r="L33" s="70">
        <f>Resumo!N55</f>
        <v>4</v>
      </c>
      <c r="M33" s="70">
        <f>Resumo!O55</f>
        <v>3</v>
      </c>
      <c r="N33" s="70">
        <f>Resumo!P55</f>
        <v>3</v>
      </c>
      <c r="O33" s="70">
        <f>Resumo!Q55</f>
        <v>4</v>
      </c>
      <c r="P33" s="70">
        <f>Resumo!R55</f>
        <v>0</v>
      </c>
      <c r="Q33" s="70">
        <f>Resumo!S55</f>
        <v>4</v>
      </c>
      <c r="R33" s="70">
        <f>Resumo!T55</f>
        <v>0</v>
      </c>
      <c r="S33" s="70">
        <f>Resumo!U55</f>
        <v>4</v>
      </c>
      <c r="T33" s="70">
        <f>Resumo!V55</f>
        <v>4</v>
      </c>
      <c r="U33" s="70">
        <f>Resumo!W55</f>
        <v>4</v>
      </c>
      <c r="V33" s="70">
        <f>Resumo!X55</f>
        <v>4</v>
      </c>
      <c r="W33" s="70">
        <f>Resumo!Y55</f>
        <v>4</v>
      </c>
      <c r="X33" s="70">
        <f>Resumo!Z55</f>
        <v>4</v>
      </c>
      <c r="Y33" s="70">
        <f>Resumo!AA55</f>
        <v>3.9230769230769229</v>
      </c>
      <c r="Z33" s="70">
        <f>Resumo!AC55</f>
        <v>3.3341306893938483</v>
      </c>
      <c r="AA33" s="70">
        <f>Resumo!AD55</f>
        <v>3.3189734053837658</v>
      </c>
      <c r="AB33" s="70">
        <f>Resumo!AE55</f>
        <v>3.3021077564798254</v>
      </c>
    </row>
    <row r="34" spans="1:28">
      <c r="B34" s="37" t="s">
        <v>219</v>
      </c>
      <c r="C34" t="s">
        <v>220</v>
      </c>
      <c r="D34" s="39">
        <v>301</v>
      </c>
      <c r="E34" t="s">
        <v>13</v>
      </c>
      <c r="G34" s="70">
        <f>Resumo!F56</f>
        <v>2.8809523809523809</v>
      </c>
      <c r="H34" s="229">
        <f>Resumo!I56</f>
        <v>0.21428571428571427</v>
      </c>
      <c r="I34" s="229">
        <f>Resumo!K56</f>
        <v>0.66666666666666663</v>
      </c>
      <c r="J34" s="70">
        <f>Resumo!L56</f>
        <v>2.6666666666666665</v>
      </c>
      <c r="K34" s="70">
        <f>Resumo!M56</f>
        <v>3.6666666666666665</v>
      </c>
      <c r="L34" s="70">
        <f>Resumo!N56</f>
        <v>2.5</v>
      </c>
      <c r="M34" s="70">
        <f>Resumo!O56</f>
        <v>2.5</v>
      </c>
      <c r="N34" s="70">
        <f>Resumo!P56</f>
        <v>2.3333333333333335</v>
      </c>
      <c r="O34" s="70">
        <f>Resumo!Q56</f>
        <v>2.6666666666666665</v>
      </c>
      <c r="P34" s="70">
        <f>Resumo!R56</f>
        <v>0</v>
      </c>
      <c r="Q34" s="70">
        <f>Resumo!S56</f>
        <v>2.6666666666666665</v>
      </c>
      <c r="R34" s="70">
        <f>Resumo!T56</f>
        <v>3</v>
      </c>
      <c r="S34" s="70">
        <f>Resumo!U56</f>
        <v>3.3333333333333335</v>
      </c>
      <c r="T34" s="70">
        <f>Resumo!V56</f>
        <v>2.6666666666666665</v>
      </c>
      <c r="U34" s="70">
        <f>Resumo!W56</f>
        <v>2.6666666666666665</v>
      </c>
      <c r="V34" s="70">
        <f>Resumo!X56</f>
        <v>2.6666666666666665</v>
      </c>
      <c r="W34" s="70">
        <f>Resumo!Y56</f>
        <v>3</v>
      </c>
      <c r="X34" s="70">
        <f>Resumo!Z56</f>
        <v>4</v>
      </c>
      <c r="Y34" s="70">
        <f>Resumo!AA56</f>
        <v>2.8809523809523809</v>
      </c>
      <c r="Z34" s="70">
        <f>Resumo!AC56</f>
        <v>3.3341306893938483</v>
      </c>
      <c r="AA34" s="70">
        <f>Resumo!AD56</f>
        <v>3.3189734053837658</v>
      </c>
      <c r="AB34" s="70">
        <f>Resumo!AE56</f>
        <v>3.3021077564798254</v>
      </c>
    </row>
    <row r="35" spans="1:28">
      <c r="B35" s="37" t="s">
        <v>200</v>
      </c>
      <c r="C35" t="s">
        <v>201</v>
      </c>
      <c r="D35" s="39">
        <v>301</v>
      </c>
      <c r="E35" t="s">
        <v>13</v>
      </c>
      <c r="G35" s="70">
        <f>Resumo!F57</f>
        <v>3.3600000000000003</v>
      </c>
      <c r="H35" s="229">
        <f>Resumo!I57</f>
        <v>0.35714285714285715</v>
      </c>
      <c r="I35" s="229">
        <f>Resumo!K57</f>
        <v>0.8</v>
      </c>
      <c r="J35" s="70">
        <f>Resumo!L57</f>
        <v>3</v>
      </c>
      <c r="K35" s="70">
        <f>Resumo!M57</f>
        <v>3.4</v>
      </c>
      <c r="L35" s="70">
        <f>Resumo!N57</f>
        <v>3.4</v>
      </c>
      <c r="M35" s="70">
        <f>Resumo!O57</f>
        <v>3</v>
      </c>
      <c r="N35" s="70">
        <f>Resumo!P57</f>
        <v>3</v>
      </c>
      <c r="O35" s="70">
        <f>Resumo!Q57</f>
        <v>3.25</v>
      </c>
      <c r="P35" s="70">
        <f>Resumo!R57</f>
        <v>2.75</v>
      </c>
      <c r="Q35" s="70">
        <f>Resumo!S57</f>
        <v>3.6</v>
      </c>
      <c r="R35" s="70">
        <f>Resumo!T57</f>
        <v>3.6</v>
      </c>
      <c r="S35" s="70">
        <f>Resumo!U57</f>
        <v>4</v>
      </c>
      <c r="T35" s="70">
        <f>Resumo!V57</f>
        <v>3.2</v>
      </c>
      <c r="U35" s="70">
        <f>Resumo!W57</f>
        <v>3.4</v>
      </c>
      <c r="V35" s="70">
        <f>Resumo!X57</f>
        <v>3.6</v>
      </c>
      <c r="W35" s="70">
        <f>Resumo!Y57</f>
        <v>3.6</v>
      </c>
      <c r="X35" s="70">
        <f>Resumo!Z57</f>
        <v>3.6</v>
      </c>
      <c r="Y35" s="70">
        <f>Resumo!AA57</f>
        <v>3.3600000000000003</v>
      </c>
      <c r="Z35" s="70">
        <f>Resumo!AC57</f>
        <v>3.3341306893938483</v>
      </c>
      <c r="AA35" s="70">
        <f>Resumo!AD57</f>
        <v>3.3189734053837658</v>
      </c>
      <c r="AB35" s="70">
        <f>Resumo!AE57</f>
        <v>3.3021077564798254</v>
      </c>
    </row>
    <row r="36" spans="1:28">
      <c r="D36" s="39"/>
    </row>
    <row r="37" spans="1:28">
      <c r="D37" s="39"/>
    </row>
    <row r="38" spans="1:28">
      <c r="C38" s="37"/>
      <c r="D38" s="39"/>
    </row>
    <row r="39" spans="1:28">
      <c r="C39" s="37"/>
      <c r="D39" s="39"/>
    </row>
    <row r="40" spans="1:28">
      <c r="A40" s="82"/>
      <c r="B40" s="83"/>
      <c r="C40" s="83"/>
      <c r="D40" s="39"/>
    </row>
    <row r="41" spans="1:28">
      <c r="A41" s="82"/>
      <c r="B41" s="83"/>
      <c r="C41" s="83"/>
      <c r="D41" s="39"/>
    </row>
    <row r="42" spans="1:28">
      <c r="A42" s="82"/>
      <c r="B42" s="83"/>
      <c r="C42" s="83"/>
      <c r="D42" s="39"/>
    </row>
    <row r="43" spans="1:28">
      <c r="A43" s="82"/>
      <c r="B43" s="83"/>
      <c r="C43" s="83"/>
      <c r="D43" s="39"/>
    </row>
    <row r="44" spans="1:28">
      <c r="A44" s="82"/>
      <c r="B44" s="83"/>
      <c r="C44" s="83"/>
      <c r="D44" s="39"/>
    </row>
    <row r="45" spans="1:28">
      <c r="A45" s="82"/>
      <c r="B45" s="83"/>
      <c r="C45" s="83"/>
      <c r="D45" s="39"/>
    </row>
    <row r="46" spans="1:28">
      <c r="A46" s="82"/>
      <c r="B46" s="83"/>
      <c r="C46" s="83"/>
      <c r="D46" s="39"/>
    </row>
    <row r="47" spans="1:28">
      <c r="A47" s="82"/>
      <c r="B47" s="83"/>
      <c r="C47" s="83"/>
      <c r="D47" s="39"/>
    </row>
    <row r="48" spans="1:28">
      <c r="A48" s="82"/>
      <c r="B48" s="83"/>
      <c r="C48" s="83"/>
      <c r="D48" s="39"/>
    </row>
    <row r="49" spans="1:4">
      <c r="A49" s="82"/>
      <c r="B49" s="83"/>
      <c r="C49" s="82"/>
      <c r="D49" s="39"/>
    </row>
    <row r="50" spans="1:4">
      <c r="D50" s="39"/>
    </row>
    <row r="51" spans="1:4">
      <c r="D51" s="39"/>
    </row>
    <row r="52" spans="1:4">
      <c r="D52" s="39"/>
    </row>
    <row r="53" spans="1:4">
      <c r="D53" s="39"/>
    </row>
    <row r="54" spans="1:4">
      <c r="D54" s="39"/>
    </row>
    <row r="55" spans="1:4">
      <c r="D55" s="39"/>
    </row>
    <row r="56" spans="1:4">
      <c r="D56" s="39"/>
    </row>
    <row r="57" spans="1:4">
      <c r="D57" s="39"/>
    </row>
    <row r="58" spans="1:4">
      <c r="D58" s="39"/>
    </row>
    <row r="59" spans="1:4">
      <c r="D59" s="39"/>
    </row>
    <row r="60" spans="1:4">
      <c r="D60" s="39"/>
    </row>
    <row r="61" spans="1:4">
      <c r="D61" s="39"/>
    </row>
    <row r="62" spans="1:4">
      <c r="D62" s="39"/>
    </row>
    <row r="63" spans="1:4">
      <c r="D63" s="39"/>
    </row>
    <row r="64" spans="1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48576"/>
  <sheetViews>
    <sheetView topLeftCell="U1" zoomScale="78" zoomScaleNormal="78" workbookViewId="0">
      <pane ySplit="6" topLeftCell="A7" activePane="bottomLeft" state="frozen"/>
      <selection pane="bottomLeft" activeCell="AK15" sqref="AK15"/>
    </sheetView>
  </sheetViews>
  <sheetFormatPr baseColWidth="10" defaultRowHeight="15"/>
  <cols>
    <col min="1" max="1" width="3.140625" customWidth="1"/>
    <col min="2" max="2" width="12.140625" style="37" customWidth="1"/>
    <col min="3" max="3" width="62.140625" customWidth="1"/>
    <col min="4" max="4" width="7.140625" style="38" customWidth="1"/>
    <col min="5" max="5" width="27.85546875" customWidth="1"/>
    <col min="6" max="6" width="10.7109375" customWidth="1"/>
    <col min="7" max="8" width="11.85546875" customWidth="1"/>
    <col min="9" max="10" width="12.140625" customWidth="1"/>
    <col min="11" max="11" width="11.42578125" customWidth="1"/>
    <col min="12" max="12" width="12.7109375" customWidth="1"/>
    <col min="13" max="26" width="12.5703125" bestFit="1" customWidth="1"/>
    <col min="27" max="28" width="11.42578125" customWidth="1"/>
    <col min="32" max="34" width="11.42578125" style="37"/>
    <col min="35" max="35" width="11.42578125" style="222"/>
    <col min="36" max="36" width="4.42578125" style="222" bestFit="1" customWidth="1"/>
    <col min="37" max="50" width="11.5703125" style="222" bestFit="1" customWidth="1"/>
    <col min="51" max="82" width="11.42578125" style="222"/>
    <col min="83" max="98" width="11.42578125" style="37"/>
  </cols>
  <sheetData>
    <row r="1" spans="1:98" ht="5.25" customHeight="1"/>
    <row r="2" spans="1:98" ht="15" customHeight="1"/>
    <row r="3" spans="1:98" ht="9" customHeight="1" thickBot="1"/>
    <row r="4" spans="1:98" ht="42" customHeight="1" thickBot="1">
      <c r="B4" s="46" t="s">
        <v>334</v>
      </c>
      <c r="C4" s="47"/>
      <c r="D4" s="48"/>
      <c r="E4" s="33"/>
      <c r="F4" s="47"/>
      <c r="G4" s="47"/>
      <c r="H4" s="47"/>
      <c r="I4" s="47"/>
      <c r="J4" s="47"/>
      <c r="K4" s="49"/>
    </row>
    <row r="5" spans="1:98" ht="5.25" customHeight="1" thickBot="1"/>
    <row r="6" spans="1:98" s="100" customFormat="1" ht="45.75" customHeight="1">
      <c r="B6" s="100" t="s">
        <v>264</v>
      </c>
      <c r="C6" s="100" t="s">
        <v>33</v>
      </c>
      <c r="D6" s="101" t="s">
        <v>265</v>
      </c>
      <c r="E6" s="101" t="s">
        <v>34</v>
      </c>
      <c r="F6" s="102" t="s">
        <v>325</v>
      </c>
      <c r="G6" s="102" t="s">
        <v>328</v>
      </c>
      <c r="H6" s="102" t="s">
        <v>327</v>
      </c>
      <c r="I6" s="102" t="s">
        <v>270</v>
      </c>
      <c r="J6" s="102" t="s">
        <v>324</v>
      </c>
      <c r="K6" s="102" t="s">
        <v>315</v>
      </c>
      <c r="L6" s="102" t="s">
        <v>294</v>
      </c>
      <c r="M6" s="102" t="s">
        <v>293</v>
      </c>
      <c r="N6" s="102" t="s">
        <v>292</v>
      </c>
      <c r="O6" s="102" t="s">
        <v>295</v>
      </c>
      <c r="P6" s="102" t="s">
        <v>296</v>
      </c>
      <c r="Q6" s="102" t="s">
        <v>297</v>
      </c>
      <c r="R6" s="102" t="s">
        <v>298</v>
      </c>
      <c r="S6" s="102" t="s">
        <v>301</v>
      </c>
      <c r="T6" s="102" t="s">
        <v>299</v>
      </c>
      <c r="U6" s="102" t="s">
        <v>300</v>
      </c>
      <c r="V6" s="102" t="s">
        <v>302</v>
      </c>
      <c r="W6" s="102" t="s">
        <v>303</v>
      </c>
      <c r="X6" s="102" t="s">
        <v>304</v>
      </c>
      <c r="Y6" s="102" t="s">
        <v>305</v>
      </c>
      <c r="Z6" s="102" t="s">
        <v>306</v>
      </c>
      <c r="AA6" s="102" t="s">
        <v>339</v>
      </c>
      <c r="AB6" s="102" t="s">
        <v>341</v>
      </c>
      <c r="AC6" s="102" t="s">
        <v>342</v>
      </c>
      <c r="AD6" s="102" t="s">
        <v>343</v>
      </c>
      <c r="AE6" s="102" t="s">
        <v>344</v>
      </c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</row>
    <row r="7" spans="1:98" s="108" customFormat="1">
      <c r="B7" s="108" t="s">
        <v>178</v>
      </c>
      <c r="C7" s="108" t="s">
        <v>179</v>
      </c>
      <c r="D7" s="109">
        <v>101</v>
      </c>
      <c r="E7" s="108" t="s">
        <v>2</v>
      </c>
      <c r="F7" s="110">
        <f>AVERAGE(L7:Z7)</f>
        <v>3.3</v>
      </c>
      <c r="G7" s="111">
        <v>3</v>
      </c>
      <c r="H7" s="111">
        <v>6</v>
      </c>
      <c r="I7" s="112">
        <f t="shared" ref="I7:I13" si="0">G7/H7</f>
        <v>0.5</v>
      </c>
      <c r="J7" s="108">
        <v>2</v>
      </c>
      <c r="K7" s="112">
        <f>J7/G7</f>
        <v>0.66666666666666663</v>
      </c>
      <c r="L7" s="113">
        <v>4.333333333333333</v>
      </c>
      <c r="M7" s="113">
        <v>4.333333333333333</v>
      </c>
      <c r="N7" s="113">
        <v>3</v>
      </c>
      <c r="O7" s="113">
        <v>2.3333333333333335</v>
      </c>
      <c r="P7" s="113">
        <v>1.6666666666666667</v>
      </c>
      <c r="Q7" s="113">
        <v>3</v>
      </c>
      <c r="R7" s="113">
        <v>4</v>
      </c>
      <c r="S7" s="113">
        <v>4.333333333333333</v>
      </c>
      <c r="T7" s="113">
        <v>2</v>
      </c>
      <c r="U7" s="113">
        <v>2.3333333333333335</v>
      </c>
      <c r="V7" s="113">
        <v>4</v>
      </c>
      <c r="W7" s="113">
        <v>4.333333333333333</v>
      </c>
      <c r="X7" s="113">
        <v>4.333333333333333</v>
      </c>
      <c r="Y7" s="113">
        <v>2.5</v>
      </c>
      <c r="Z7" s="113">
        <v>3</v>
      </c>
      <c r="AA7" s="110">
        <f t="shared" ref="AA7:AA71" si="1">AVERAGE(L7:Z7)</f>
        <v>3.3</v>
      </c>
      <c r="AB7" s="110">
        <f t="shared" ref="AB7:AB14" si="2">AVERAGE(L7:Z7)</f>
        <v>3.3</v>
      </c>
      <c r="AC7" s="125">
        <f>AVERAGE(L7:Z12)</f>
        <v>3.4290262172284662</v>
      </c>
      <c r="AD7" s="124">
        <f>AVERAGE(L7:Z7,L8:Z8,L10:Z12,L31:Z31,L47:Z47,L48:Z48,L58:Z62,L94:Z95,L96:Z98,L107:Z107,L108:Z108)</f>
        <v>3.4030446310322908</v>
      </c>
      <c r="AE7" s="123">
        <f>AVERAGE(L7:Z110)</f>
        <v>3.301573194267843</v>
      </c>
      <c r="AF7" s="83"/>
      <c r="AG7" s="83"/>
      <c r="AH7" s="215"/>
      <c r="AI7" s="215"/>
      <c r="AJ7" s="215">
        <f>+$G7*L7</f>
        <v>13</v>
      </c>
      <c r="AK7" s="215">
        <f t="shared" ref="AK7:AX7" si="3">+$G7*M7</f>
        <v>13</v>
      </c>
      <c r="AL7" s="215">
        <f t="shared" si="3"/>
        <v>9</v>
      </c>
      <c r="AM7" s="215">
        <f t="shared" si="3"/>
        <v>7</v>
      </c>
      <c r="AN7" s="215">
        <f t="shared" si="3"/>
        <v>5</v>
      </c>
      <c r="AO7" s="215">
        <f t="shared" si="3"/>
        <v>9</v>
      </c>
      <c r="AP7" s="215">
        <f t="shared" si="3"/>
        <v>12</v>
      </c>
      <c r="AQ7" s="215">
        <f t="shared" si="3"/>
        <v>13</v>
      </c>
      <c r="AR7" s="215">
        <f t="shared" si="3"/>
        <v>6</v>
      </c>
      <c r="AS7" s="215">
        <f t="shared" si="3"/>
        <v>7</v>
      </c>
      <c r="AT7" s="215">
        <f t="shared" si="3"/>
        <v>12</v>
      </c>
      <c r="AU7" s="215">
        <f t="shared" si="3"/>
        <v>13</v>
      </c>
      <c r="AV7" s="215">
        <f t="shared" si="3"/>
        <v>13</v>
      </c>
      <c r="AW7" s="215">
        <f t="shared" si="3"/>
        <v>7.5</v>
      </c>
      <c r="AX7" s="215">
        <f t="shared" si="3"/>
        <v>9</v>
      </c>
      <c r="AY7" s="215"/>
      <c r="AZ7" s="215">
        <f>SUM(AJ7:AY7)</f>
        <v>148.5</v>
      </c>
      <c r="BA7" s="215"/>
      <c r="BB7" s="215"/>
      <c r="BC7" s="215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</row>
    <row r="8" spans="1:98" s="108" customFormat="1">
      <c r="B8" s="108" t="s">
        <v>115</v>
      </c>
      <c r="C8" s="108" t="s">
        <v>116</v>
      </c>
      <c r="D8" s="109">
        <v>101</v>
      </c>
      <c r="E8" s="108" t="s">
        <v>2</v>
      </c>
      <c r="F8" s="110">
        <f t="shared" ref="F8:F71" si="4">AVERAGE(L8:Z8)</f>
        <v>3.1644444444444439</v>
      </c>
      <c r="G8" s="111">
        <v>6</v>
      </c>
      <c r="H8" s="111">
        <v>21</v>
      </c>
      <c r="I8" s="112">
        <f t="shared" si="0"/>
        <v>0.2857142857142857</v>
      </c>
      <c r="J8" s="108">
        <v>2</v>
      </c>
      <c r="K8" s="112">
        <f t="shared" ref="K8:K71" si="5">J8/G8</f>
        <v>0.33333333333333331</v>
      </c>
      <c r="L8" s="113">
        <v>3.1666666666666665</v>
      </c>
      <c r="M8" s="113">
        <v>3.3333333333333335</v>
      </c>
      <c r="N8" s="113">
        <v>2.6666666666666665</v>
      </c>
      <c r="O8" s="113">
        <v>2.5</v>
      </c>
      <c r="P8" s="113">
        <v>2.6666666666666665</v>
      </c>
      <c r="Q8" s="113">
        <v>3</v>
      </c>
      <c r="R8" s="113">
        <v>3.6666666666666665</v>
      </c>
      <c r="S8" s="113">
        <v>3</v>
      </c>
      <c r="T8" s="113">
        <v>3.6666666666666665</v>
      </c>
      <c r="U8" s="113">
        <v>3.8333333333333335</v>
      </c>
      <c r="V8" s="113">
        <v>3</v>
      </c>
      <c r="W8" s="113">
        <v>3.1666666666666665</v>
      </c>
      <c r="X8" s="113">
        <v>3.1666666666666665</v>
      </c>
      <c r="Y8" s="113">
        <v>2.8</v>
      </c>
      <c r="Z8" s="113">
        <v>3.8333333333333335</v>
      </c>
      <c r="AA8" s="110">
        <f t="shared" si="1"/>
        <v>3.1644444444444439</v>
      </c>
      <c r="AB8" s="110">
        <f t="shared" si="2"/>
        <v>3.1644444444444439</v>
      </c>
      <c r="AC8" s="125">
        <v>3.4290262172284662</v>
      </c>
      <c r="AD8" s="124">
        <v>3.4030446310322908</v>
      </c>
      <c r="AE8" s="123">
        <v>3.3021077564798254</v>
      </c>
      <c r="AF8" s="83"/>
      <c r="AG8" s="83"/>
      <c r="AH8" s="215"/>
      <c r="AI8" s="215"/>
      <c r="AJ8" s="215">
        <f t="shared" ref="AJ8:AJ71" si="6">+$G8*L8</f>
        <v>19</v>
      </c>
      <c r="AK8" s="215">
        <f t="shared" ref="AK8:AK71" si="7">+$G8*M8</f>
        <v>20</v>
      </c>
      <c r="AL8" s="215">
        <f t="shared" ref="AL8:AL71" si="8">+$G8*N8</f>
        <v>16</v>
      </c>
      <c r="AM8" s="215">
        <f t="shared" ref="AM8:AM71" si="9">+$G8*O8</f>
        <v>15</v>
      </c>
      <c r="AN8" s="215">
        <f t="shared" ref="AN8:AN71" si="10">+$G8*P8</f>
        <v>16</v>
      </c>
      <c r="AO8" s="215">
        <f t="shared" ref="AO8:AO71" si="11">+$G8*Q8</f>
        <v>18</v>
      </c>
      <c r="AP8" s="215">
        <f t="shared" ref="AP8:AP71" si="12">+$G8*R8</f>
        <v>22</v>
      </c>
      <c r="AQ8" s="215">
        <f t="shared" ref="AQ8:AQ71" si="13">+$G8*S8</f>
        <v>18</v>
      </c>
      <c r="AR8" s="215">
        <f t="shared" ref="AR8:AR71" si="14">+$G8*T8</f>
        <v>22</v>
      </c>
      <c r="AS8" s="215">
        <f t="shared" ref="AS8:AS71" si="15">+$G8*U8</f>
        <v>23</v>
      </c>
      <c r="AT8" s="215">
        <f t="shared" ref="AT8:AT71" si="16">+$G8*V8</f>
        <v>18</v>
      </c>
      <c r="AU8" s="215">
        <f t="shared" ref="AU8:AU71" si="17">+$G8*W8</f>
        <v>19</v>
      </c>
      <c r="AV8" s="215">
        <f t="shared" ref="AV8:AV71" si="18">+$G8*X8</f>
        <v>19</v>
      </c>
      <c r="AW8" s="215">
        <f t="shared" ref="AW8:AW71" si="19">+$G8*Y8</f>
        <v>16.799999999999997</v>
      </c>
      <c r="AX8" s="215">
        <f t="shared" ref="AX8:AX71" si="20">+$G8*Z8</f>
        <v>23</v>
      </c>
      <c r="AY8" s="215"/>
      <c r="AZ8" s="215">
        <f t="shared" ref="AZ8:AZ71" si="21">SUM(AJ8:AY8)</f>
        <v>284.8</v>
      </c>
      <c r="BA8" s="215"/>
      <c r="BB8" s="215"/>
      <c r="BC8" s="215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</row>
    <row r="9" spans="1:98" s="108" customFormat="1">
      <c r="B9" s="108" t="s">
        <v>182</v>
      </c>
      <c r="C9" s="108" t="s">
        <v>183</v>
      </c>
      <c r="D9" s="109">
        <v>101</v>
      </c>
      <c r="E9" s="108" t="s">
        <v>2</v>
      </c>
      <c r="F9" s="110">
        <f t="shared" si="4"/>
        <v>3.072222222222222</v>
      </c>
      <c r="G9" s="111">
        <v>4</v>
      </c>
      <c r="H9" s="111">
        <v>11</v>
      </c>
      <c r="I9" s="112">
        <f t="shared" si="0"/>
        <v>0.36363636363636365</v>
      </c>
      <c r="J9" s="108">
        <v>1</v>
      </c>
      <c r="K9" s="112">
        <f t="shared" si="5"/>
        <v>0.25</v>
      </c>
      <c r="L9" s="113">
        <v>3</v>
      </c>
      <c r="M9" s="113">
        <v>3</v>
      </c>
      <c r="N9" s="113">
        <v>3</v>
      </c>
      <c r="O9" s="113">
        <v>3.5</v>
      </c>
      <c r="P9" s="113">
        <v>2.5</v>
      </c>
      <c r="Q9" s="113">
        <v>2.75</v>
      </c>
      <c r="R9" s="113">
        <v>3.75</v>
      </c>
      <c r="S9" s="113">
        <v>3.3333333333333335</v>
      </c>
      <c r="T9" s="113">
        <v>2.5</v>
      </c>
      <c r="U9" s="113">
        <v>3</v>
      </c>
      <c r="V9" s="113">
        <v>3.25</v>
      </c>
      <c r="W9" s="113">
        <v>3</v>
      </c>
      <c r="X9" s="113">
        <v>3</v>
      </c>
      <c r="Y9" s="113">
        <v>3.25</v>
      </c>
      <c r="Z9" s="113">
        <v>3.25</v>
      </c>
      <c r="AA9" s="110">
        <f t="shared" si="1"/>
        <v>3.072222222222222</v>
      </c>
      <c r="AB9" s="110">
        <f t="shared" si="2"/>
        <v>3.072222222222222</v>
      </c>
      <c r="AC9" s="125">
        <v>3.4290262172284662</v>
      </c>
      <c r="AD9" s="124">
        <f>AVERAGE(L9:Z9,L29:Z30,L41:Z41,L49:Z49,L71:Z79,L80:Z81,L91:Z93,L99:Z104)</f>
        <v>3.3615239392719296</v>
      </c>
      <c r="AE9" s="123">
        <v>3.3021077564798254</v>
      </c>
      <c r="AF9" s="83"/>
      <c r="AG9" s="83"/>
      <c r="AH9" s="215"/>
      <c r="AI9" s="215"/>
      <c r="AJ9" s="215">
        <f t="shared" si="6"/>
        <v>12</v>
      </c>
      <c r="AK9" s="215">
        <f t="shared" si="7"/>
        <v>12</v>
      </c>
      <c r="AL9" s="215">
        <f t="shared" si="8"/>
        <v>12</v>
      </c>
      <c r="AM9" s="215">
        <f t="shared" si="9"/>
        <v>14</v>
      </c>
      <c r="AN9" s="215">
        <f t="shared" si="10"/>
        <v>10</v>
      </c>
      <c r="AO9" s="215">
        <f t="shared" si="11"/>
        <v>11</v>
      </c>
      <c r="AP9" s="215">
        <f t="shared" si="12"/>
        <v>15</v>
      </c>
      <c r="AQ9" s="215">
        <f t="shared" si="13"/>
        <v>13.333333333333334</v>
      </c>
      <c r="AR9" s="215">
        <f t="shared" si="14"/>
        <v>10</v>
      </c>
      <c r="AS9" s="215">
        <f t="shared" si="15"/>
        <v>12</v>
      </c>
      <c r="AT9" s="215">
        <f t="shared" si="16"/>
        <v>13</v>
      </c>
      <c r="AU9" s="215">
        <f t="shared" si="17"/>
        <v>12</v>
      </c>
      <c r="AV9" s="215">
        <f t="shared" si="18"/>
        <v>12</v>
      </c>
      <c r="AW9" s="215">
        <f t="shared" si="19"/>
        <v>13</v>
      </c>
      <c r="AX9" s="215">
        <f t="shared" si="20"/>
        <v>13</v>
      </c>
      <c r="AY9" s="215"/>
      <c r="AZ9" s="215">
        <f t="shared" si="21"/>
        <v>184.33333333333331</v>
      </c>
      <c r="BA9" s="215"/>
      <c r="BB9" s="215"/>
      <c r="BC9" s="215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</row>
    <row r="10" spans="1:98" s="108" customFormat="1">
      <c r="B10" s="108" t="s">
        <v>247</v>
      </c>
      <c r="C10" s="108" t="s">
        <v>248</v>
      </c>
      <c r="D10" s="109">
        <v>101</v>
      </c>
      <c r="E10" s="108" t="s">
        <v>2</v>
      </c>
      <c r="F10" s="110">
        <f t="shared" si="4"/>
        <v>3.9666666666666672</v>
      </c>
      <c r="G10" s="111">
        <v>3</v>
      </c>
      <c r="H10" s="111">
        <v>7</v>
      </c>
      <c r="I10" s="112">
        <f t="shared" si="0"/>
        <v>0.42857142857142855</v>
      </c>
      <c r="J10" s="108">
        <v>2</v>
      </c>
      <c r="K10" s="112">
        <f t="shared" si="5"/>
        <v>0.66666666666666663</v>
      </c>
      <c r="L10" s="113">
        <v>4</v>
      </c>
      <c r="M10" s="113">
        <v>3.3333333333333335</v>
      </c>
      <c r="N10" s="113">
        <v>3.3333333333333335</v>
      </c>
      <c r="O10" s="113">
        <v>3.3333333333333335</v>
      </c>
      <c r="P10" s="113">
        <v>4.333333333333333</v>
      </c>
      <c r="Q10" s="113">
        <v>4.333333333333333</v>
      </c>
      <c r="R10" s="113">
        <v>4.333333333333333</v>
      </c>
      <c r="S10" s="113">
        <v>4.333333333333333</v>
      </c>
      <c r="T10" s="113">
        <v>4.333333333333333</v>
      </c>
      <c r="U10" s="113">
        <v>4.333333333333333</v>
      </c>
      <c r="V10" s="113">
        <v>3.3333333333333335</v>
      </c>
      <c r="W10" s="113">
        <v>4.333333333333333</v>
      </c>
      <c r="X10" s="113">
        <v>4</v>
      </c>
      <c r="Y10" s="113">
        <v>3.3333333333333335</v>
      </c>
      <c r="Z10" s="113">
        <v>4.5</v>
      </c>
      <c r="AA10" s="110">
        <f t="shared" si="1"/>
        <v>3.9666666666666672</v>
      </c>
      <c r="AB10" s="110">
        <f t="shared" si="2"/>
        <v>3.9666666666666672</v>
      </c>
      <c r="AC10" s="125">
        <v>3.4290262172284662</v>
      </c>
      <c r="AD10" s="124">
        <v>3.4030446310322908</v>
      </c>
      <c r="AE10" s="123">
        <v>3.3021077564798254</v>
      </c>
      <c r="AF10" s="83"/>
      <c r="AG10" s="83"/>
      <c r="AH10" s="215"/>
      <c r="AI10" s="215"/>
      <c r="AJ10" s="215">
        <f t="shared" si="6"/>
        <v>12</v>
      </c>
      <c r="AK10" s="215">
        <f t="shared" si="7"/>
        <v>10</v>
      </c>
      <c r="AL10" s="215">
        <f t="shared" si="8"/>
        <v>10</v>
      </c>
      <c r="AM10" s="215">
        <f t="shared" si="9"/>
        <v>10</v>
      </c>
      <c r="AN10" s="215">
        <f t="shared" si="10"/>
        <v>13</v>
      </c>
      <c r="AO10" s="215">
        <f t="shared" si="11"/>
        <v>13</v>
      </c>
      <c r="AP10" s="215">
        <f t="shared" si="12"/>
        <v>13</v>
      </c>
      <c r="AQ10" s="215">
        <f t="shared" si="13"/>
        <v>13</v>
      </c>
      <c r="AR10" s="215">
        <f t="shared" si="14"/>
        <v>13</v>
      </c>
      <c r="AS10" s="215">
        <f t="shared" si="15"/>
        <v>13</v>
      </c>
      <c r="AT10" s="215">
        <f t="shared" si="16"/>
        <v>10</v>
      </c>
      <c r="AU10" s="215">
        <f t="shared" si="17"/>
        <v>13</v>
      </c>
      <c r="AV10" s="215">
        <f t="shared" si="18"/>
        <v>12</v>
      </c>
      <c r="AW10" s="215">
        <f t="shared" si="19"/>
        <v>10</v>
      </c>
      <c r="AX10" s="215">
        <f t="shared" si="20"/>
        <v>13.5</v>
      </c>
      <c r="AY10" s="215"/>
      <c r="AZ10" s="215">
        <f t="shared" si="21"/>
        <v>178.5</v>
      </c>
      <c r="BA10" s="215"/>
      <c r="BB10" s="215"/>
      <c r="BC10" s="215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</row>
    <row r="11" spans="1:98" s="108" customFormat="1">
      <c r="B11" s="108" t="s">
        <v>257</v>
      </c>
      <c r="C11" s="108" t="s">
        <v>258</v>
      </c>
      <c r="D11" s="109">
        <v>101</v>
      </c>
      <c r="E11" s="108" t="s">
        <v>2</v>
      </c>
      <c r="F11" s="110">
        <f t="shared" si="4"/>
        <v>4.8571428571428568</v>
      </c>
      <c r="G11" s="111">
        <v>1</v>
      </c>
      <c r="H11" s="111">
        <v>10</v>
      </c>
      <c r="I11" s="114">
        <f t="shared" si="0"/>
        <v>0.1</v>
      </c>
      <c r="J11" s="108">
        <v>1</v>
      </c>
      <c r="K11" s="112">
        <f t="shared" si="5"/>
        <v>1</v>
      </c>
      <c r="L11" s="113">
        <v>5</v>
      </c>
      <c r="M11" s="113">
        <v>5</v>
      </c>
      <c r="N11" s="113">
        <v>4</v>
      </c>
      <c r="O11" s="113">
        <v>4</v>
      </c>
      <c r="P11" s="113">
        <v>5</v>
      </c>
      <c r="Q11" s="113">
        <v>5</v>
      </c>
      <c r="R11" s="218"/>
      <c r="S11" s="113">
        <v>5</v>
      </c>
      <c r="T11" s="113">
        <v>5</v>
      </c>
      <c r="U11" s="113">
        <v>5</v>
      </c>
      <c r="V11" s="113">
        <v>5</v>
      </c>
      <c r="W11" s="113">
        <v>5</v>
      </c>
      <c r="X11" s="113">
        <v>5</v>
      </c>
      <c r="Y11" s="113">
        <v>5</v>
      </c>
      <c r="Z11" s="113">
        <v>5</v>
      </c>
      <c r="AA11" s="110">
        <f t="shared" si="1"/>
        <v>4.8571428571428568</v>
      </c>
      <c r="AB11" s="110">
        <f t="shared" si="2"/>
        <v>4.8571428571428568</v>
      </c>
      <c r="AC11" s="125">
        <v>3.4290262172284662</v>
      </c>
      <c r="AD11" s="124">
        <v>3.4030446310322908</v>
      </c>
      <c r="AE11" s="123">
        <v>3.3021077564798254</v>
      </c>
      <c r="AF11" s="83"/>
      <c r="AG11" s="83"/>
      <c r="AH11" s="215"/>
      <c r="AI11" s="215"/>
      <c r="AJ11" s="215">
        <f t="shared" si="6"/>
        <v>5</v>
      </c>
      <c r="AK11" s="215">
        <f t="shared" si="7"/>
        <v>5</v>
      </c>
      <c r="AL11" s="215">
        <f t="shared" si="8"/>
        <v>4</v>
      </c>
      <c r="AM11" s="215">
        <f t="shared" si="9"/>
        <v>4</v>
      </c>
      <c r="AN11" s="215">
        <f t="shared" si="10"/>
        <v>5</v>
      </c>
      <c r="AO11" s="215">
        <f t="shared" si="11"/>
        <v>5</v>
      </c>
      <c r="AP11" s="215">
        <f t="shared" si="12"/>
        <v>0</v>
      </c>
      <c r="AQ11" s="215">
        <f t="shared" si="13"/>
        <v>5</v>
      </c>
      <c r="AR11" s="215">
        <f t="shared" si="14"/>
        <v>5</v>
      </c>
      <c r="AS11" s="215">
        <f t="shared" si="15"/>
        <v>5</v>
      </c>
      <c r="AT11" s="215">
        <f t="shared" si="16"/>
        <v>5</v>
      </c>
      <c r="AU11" s="215">
        <f t="shared" si="17"/>
        <v>5</v>
      </c>
      <c r="AV11" s="215">
        <f t="shared" si="18"/>
        <v>5</v>
      </c>
      <c r="AW11" s="215">
        <f t="shared" si="19"/>
        <v>5</v>
      </c>
      <c r="AX11" s="215">
        <f t="shared" si="20"/>
        <v>5</v>
      </c>
      <c r="AY11" s="215"/>
      <c r="AZ11" s="215">
        <f t="shared" si="21"/>
        <v>68</v>
      </c>
      <c r="BA11" s="215"/>
      <c r="BB11" s="215"/>
      <c r="BC11" s="215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</row>
    <row r="12" spans="1:98" s="108" customFormat="1">
      <c r="B12" s="131" t="s">
        <v>117</v>
      </c>
      <c r="C12" s="209" t="s">
        <v>118</v>
      </c>
      <c r="D12" s="132">
        <v>101</v>
      </c>
      <c r="E12" s="131" t="s">
        <v>2</v>
      </c>
      <c r="F12" s="133">
        <f t="shared" si="4"/>
        <v>2.3088888888888888</v>
      </c>
      <c r="G12" s="134">
        <v>6</v>
      </c>
      <c r="H12" s="134">
        <v>18</v>
      </c>
      <c r="I12" s="135">
        <f t="shared" si="0"/>
        <v>0.33333333333333331</v>
      </c>
      <c r="J12" s="131">
        <v>3</v>
      </c>
      <c r="K12" s="136">
        <f t="shared" si="5"/>
        <v>0.5</v>
      </c>
      <c r="L12" s="137">
        <v>2.1666666666666665</v>
      </c>
      <c r="M12" s="137">
        <v>2.3333333333333335</v>
      </c>
      <c r="N12" s="137">
        <v>2.6666666666666665</v>
      </c>
      <c r="O12" s="137">
        <v>2.5</v>
      </c>
      <c r="P12" s="137">
        <v>2.3333333333333335</v>
      </c>
      <c r="Q12" s="137">
        <v>2</v>
      </c>
      <c r="R12" s="137">
        <v>1</v>
      </c>
      <c r="S12" s="137">
        <v>2.3333333333333335</v>
      </c>
      <c r="T12" s="137">
        <v>2.8333333333333335</v>
      </c>
      <c r="U12" s="137">
        <v>3.1666666666666665</v>
      </c>
      <c r="V12" s="137">
        <v>2.1666666666666665</v>
      </c>
      <c r="W12" s="137">
        <v>2.1666666666666665</v>
      </c>
      <c r="X12" s="137">
        <v>2</v>
      </c>
      <c r="Y12" s="137">
        <v>2.1666666666666665</v>
      </c>
      <c r="Z12" s="137">
        <v>2.8</v>
      </c>
      <c r="AA12" s="133">
        <f t="shared" si="1"/>
        <v>2.3088888888888888</v>
      </c>
      <c r="AB12" s="220">
        <f t="shared" si="2"/>
        <v>2.3088888888888888</v>
      </c>
      <c r="AC12" s="165">
        <v>3.4290262172284662</v>
      </c>
      <c r="AD12" s="161">
        <v>3.4030446310322908</v>
      </c>
      <c r="AE12" s="163">
        <v>3.3021077564798254</v>
      </c>
      <c r="AF12" s="83"/>
      <c r="AG12" s="83"/>
      <c r="AH12" s="215"/>
      <c r="AI12" s="215"/>
      <c r="AJ12" s="215">
        <f t="shared" si="6"/>
        <v>13</v>
      </c>
      <c r="AK12" s="215">
        <f t="shared" si="7"/>
        <v>14</v>
      </c>
      <c r="AL12" s="215">
        <f t="shared" si="8"/>
        <v>16</v>
      </c>
      <c r="AM12" s="215">
        <f t="shared" si="9"/>
        <v>15</v>
      </c>
      <c r="AN12" s="215">
        <f t="shared" si="10"/>
        <v>14</v>
      </c>
      <c r="AO12" s="215">
        <f t="shared" si="11"/>
        <v>12</v>
      </c>
      <c r="AP12" s="215">
        <f t="shared" si="12"/>
        <v>6</v>
      </c>
      <c r="AQ12" s="215">
        <f t="shared" si="13"/>
        <v>14</v>
      </c>
      <c r="AR12" s="215">
        <f t="shared" si="14"/>
        <v>17</v>
      </c>
      <c r="AS12" s="215">
        <f t="shared" si="15"/>
        <v>19</v>
      </c>
      <c r="AT12" s="215">
        <f t="shared" si="16"/>
        <v>13</v>
      </c>
      <c r="AU12" s="215">
        <f t="shared" si="17"/>
        <v>13</v>
      </c>
      <c r="AV12" s="215">
        <f t="shared" si="18"/>
        <v>12</v>
      </c>
      <c r="AW12" s="215">
        <f t="shared" si="19"/>
        <v>13</v>
      </c>
      <c r="AX12" s="215">
        <f t="shared" si="20"/>
        <v>16.799999999999997</v>
      </c>
      <c r="AY12" s="215"/>
      <c r="AZ12" s="215">
        <f t="shared" si="21"/>
        <v>207.8</v>
      </c>
      <c r="BA12" s="215"/>
      <c r="BB12" s="215"/>
      <c r="BC12" s="215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</row>
    <row r="13" spans="1:98" s="83" customFormat="1">
      <c r="A13" s="116"/>
      <c r="B13" s="116" t="s">
        <v>227</v>
      </c>
      <c r="C13" s="116" t="s">
        <v>228</v>
      </c>
      <c r="D13" s="117">
        <v>102</v>
      </c>
      <c r="E13" s="116" t="s">
        <v>3</v>
      </c>
      <c r="F13" s="118">
        <f t="shared" si="4"/>
        <v>3.2120370370370361</v>
      </c>
      <c r="G13" s="119">
        <v>9</v>
      </c>
      <c r="H13" s="119">
        <v>17</v>
      </c>
      <c r="I13" s="120">
        <f t="shared" si="0"/>
        <v>0.52941176470588236</v>
      </c>
      <c r="J13" s="116">
        <v>9</v>
      </c>
      <c r="K13" s="121">
        <f t="shared" si="5"/>
        <v>1</v>
      </c>
      <c r="L13" s="122">
        <v>3</v>
      </c>
      <c r="M13" s="122">
        <v>3.4444444444444446</v>
      </c>
      <c r="N13" s="122">
        <v>2.8888888888888888</v>
      </c>
      <c r="O13" s="122">
        <v>2.6666666666666665</v>
      </c>
      <c r="P13" s="122">
        <v>2.5555555555555554</v>
      </c>
      <c r="Q13" s="122">
        <v>2.8888888888888888</v>
      </c>
      <c r="R13" s="122">
        <v>4.625</v>
      </c>
      <c r="S13" s="122">
        <v>3.3333333333333335</v>
      </c>
      <c r="T13" s="122">
        <v>3.2222222222222223</v>
      </c>
      <c r="U13" s="122">
        <v>4.1111111111111107</v>
      </c>
      <c r="V13" s="122">
        <v>3</v>
      </c>
      <c r="W13" s="122">
        <v>3.2222222222222223</v>
      </c>
      <c r="X13" s="122">
        <v>2.8888888888888888</v>
      </c>
      <c r="Y13" s="122">
        <v>2.8888888888888888</v>
      </c>
      <c r="Z13" s="122">
        <v>3.4444444444444446</v>
      </c>
      <c r="AA13" s="118">
        <f t="shared" si="1"/>
        <v>3.2120370370370361</v>
      </c>
      <c r="AB13" s="241">
        <f t="shared" si="2"/>
        <v>3.2120370370370361</v>
      </c>
      <c r="AC13" s="125">
        <f>AVERAGE(L13:Z14)</f>
        <v>3.6560185185185179</v>
      </c>
      <c r="AD13" s="124">
        <f>AVERAGE(L13:Z14,L32:Z34,L50:Z57)</f>
        <v>3.3189734053837658</v>
      </c>
      <c r="AE13" s="123">
        <v>3.3021077564798254</v>
      </c>
      <c r="AH13" s="215"/>
      <c r="AI13" s="215"/>
      <c r="AJ13" s="215">
        <f t="shared" si="6"/>
        <v>27</v>
      </c>
      <c r="AK13" s="215">
        <f t="shared" si="7"/>
        <v>31</v>
      </c>
      <c r="AL13" s="215">
        <f t="shared" si="8"/>
        <v>26</v>
      </c>
      <c r="AM13" s="215">
        <f t="shared" si="9"/>
        <v>24</v>
      </c>
      <c r="AN13" s="215">
        <f t="shared" si="10"/>
        <v>23</v>
      </c>
      <c r="AO13" s="215">
        <f t="shared" si="11"/>
        <v>26</v>
      </c>
      <c r="AP13" s="215">
        <f t="shared" si="12"/>
        <v>41.625</v>
      </c>
      <c r="AQ13" s="215">
        <f t="shared" si="13"/>
        <v>30</v>
      </c>
      <c r="AR13" s="215">
        <f t="shared" si="14"/>
        <v>29</v>
      </c>
      <c r="AS13" s="215">
        <f t="shared" si="15"/>
        <v>37</v>
      </c>
      <c r="AT13" s="215">
        <f t="shared" si="16"/>
        <v>27</v>
      </c>
      <c r="AU13" s="215">
        <f t="shared" si="17"/>
        <v>29</v>
      </c>
      <c r="AV13" s="215">
        <f t="shared" si="18"/>
        <v>26</v>
      </c>
      <c r="AW13" s="215">
        <f t="shared" si="19"/>
        <v>26</v>
      </c>
      <c r="AX13" s="215">
        <f t="shared" si="20"/>
        <v>31</v>
      </c>
      <c r="AY13" s="215"/>
      <c r="AZ13" s="215">
        <f t="shared" si="21"/>
        <v>433.625</v>
      </c>
      <c r="BA13" s="215"/>
      <c r="BB13" s="215"/>
      <c r="BC13" s="215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</row>
    <row r="14" spans="1:98" s="83" customFormat="1">
      <c r="A14" s="116"/>
      <c r="B14" s="154" t="s">
        <v>184</v>
      </c>
      <c r="C14" s="154" t="s">
        <v>185</v>
      </c>
      <c r="D14" s="155">
        <v>102</v>
      </c>
      <c r="E14" s="154" t="s">
        <v>3</v>
      </c>
      <c r="F14" s="156">
        <f t="shared" si="4"/>
        <v>4.0999999999999996</v>
      </c>
      <c r="G14" s="157">
        <v>2</v>
      </c>
      <c r="H14" s="157">
        <v>3</v>
      </c>
      <c r="I14" s="158">
        <f t="shared" ref="I14:I91" si="22">G14/H14</f>
        <v>0.66666666666666663</v>
      </c>
      <c r="J14" s="154">
        <v>2</v>
      </c>
      <c r="K14" s="159">
        <f t="shared" si="5"/>
        <v>1</v>
      </c>
      <c r="L14" s="160">
        <v>4</v>
      </c>
      <c r="M14" s="160">
        <v>5</v>
      </c>
      <c r="N14" s="160">
        <v>3</v>
      </c>
      <c r="O14" s="160">
        <v>2.5</v>
      </c>
      <c r="P14" s="160">
        <v>3.5</v>
      </c>
      <c r="Q14" s="160">
        <v>4</v>
      </c>
      <c r="R14" s="160">
        <v>2</v>
      </c>
      <c r="S14" s="160">
        <v>5</v>
      </c>
      <c r="T14" s="160">
        <v>4.5</v>
      </c>
      <c r="U14" s="160">
        <v>5</v>
      </c>
      <c r="V14" s="160">
        <v>4.5</v>
      </c>
      <c r="W14" s="160">
        <v>4.5</v>
      </c>
      <c r="X14" s="160">
        <v>4.5</v>
      </c>
      <c r="Y14" s="160">
        <v>4.5</v>
      </c>
      <c r="Z14" s="160">
        <v>5</v>
      </c>
      <c r="AA14" s="156">
        <f t="shared" si="1"/>
        <v>4.0999999999999996</v>
      </c>
      <c r="AB14" s="242">
        <f t="shared" si="2"/>
        <v>4.0999999999999996</v>
      </c>
      <c r="AC14" s="165">
        <v>3.6560185185185179</v>
      </c>
      <c r="AD14" s="161">
        <f>AVERAGE(L14:Z15,L33:Z35,L51:Z58)</f>
        <v>3.3184121899788015</v>
      </c>
      <c r="AE14" s="167">
        <v>3.3021077564798298</v>
      </c>
      <c r="AH14" s="215"/>
      <c r="AI14" s="215"/>
      <c r="AJ14" s="215">
        <f t="shared" si="6"/>
        <v>8</v>
      </c>
      <c r="AK14" s="215">
        <f t="shared" si="7"/>
        <v>10</v>
      </c>
      <c r="AL14" s="215">
        <f t="shared" si="8"/>
        <v>6</v>
      </c>
      <c r="AM14" s="215">
        <f t="shared" si="9"/>
        <v>5</v>
      </c>
      <c r="AN14" s="215">
        <f t="shared" si="10"/>
        <v>7</v>
      </c>
      <c r="AO14" s="215">
        <f t="shared" si="11"/>
        <v>8</v>
      </c>
      <c r="AP14" s="215">
        <f t="shared" si="12"/>
        <v>4</v>
      </c>
      <c r="AQ14" s="215">
        <f t="shared" si="13"/>
        <v>10</v>
      </c>
      <c r="AR14" s="215">
        <f t="shared" si="14"/>
        <v>9</v>
      </c>
      <c r="AS14" s="215">
        <f t="shared" si="15"/>
        <v>10</v>
      </c>
      <c r="AT14" s="215">
        <f t="shared" si="16"/>
        <v>9</v>
      </c>
      <c r="AU14" s="215">
        <f t="shared" si="17"/>
        <v>9</v>
      </c>
      <c r="AV14" s="215">
        <f t="shared" si="18"/>
        <v>9</v>
      </c>
      <c r="AW14" s="215">
        <f t="shared" si="19"/>
        <v>9</v>
      </c>
      <c r="AX14" s="215">
        <f t="shared" si="20"/>
        <v>10</v>
      </c>
      <c r="AY14" s="215"/>
      <c r="AZ14" s="215">
        <f t="shared" si="21"/>
        <v>123</v>
      </c>
      <c r="BA14" s="215"/>
      <c r="BB14" s="215"/>
      <c r="BC14" s="215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</row>
    <row r="15" spans="1:98" s="108" customFormat="1">
      <c r="B15" s="108" t="s">
        <v>281</v>
      </c>
      <c r="C15" s="108" t="s">
        <v>92</v>
      </c>
      <c r="D15" s="109">
        <v>103</v>
      </c>
      <c r="E15" s="108" t="s">
        <v>4</v>
      </c>
      <c r="F15" s="110">
        <f t="shared" si="4"/>
        <v>2.9027777777777772</v>
      </c>
      <c r="G15" s="111">
        <v>9</v>
      </c>
      <c r="H15" s="111">
        <v>45</v>
      </c>
      <c r="I15" s="114">
        <f t="shared" si="22"/>
        <v>0.2</v>
      </c>
      <c r="J15" s="108">
        <v>1</v>
      </c>
      <c r="K15" s="112">
        <f t="shared" si="5"/>
        <v>0.1111111111111111</v>
      </c>
      <c r="L15" s="113">
        <v>2.8888888888888888</v>
      </c>
      <c r="M15" s="113">
        <v>2.7777777777777777</v>
      </c>
      <c r="N15" s="113">
        <v>2.4444444444444446</v>
      </c>
      <c r="O15" s="113">
        <v>2.1111111111111112</v>
      </c>
      <c r="P15" s="113">
        <v>3</v>
      </c>
      <c r="Q15" s="113">
        <v>2.4444444444444446</v>
      </c>
      <c r="R15" s="113">
        <v>2.8888888888888888</v>
      </c>
      <c r="S15" s="113">
        <v>2.5555555555555554</v>
      </c>
      <c r="T15" s="113">
        <v>3.7777777777777777</v>
      </c>
      <c r="U15" s="113">
        <v>4.1111111111111098</v>
      </c>
      <c r="V15" s="113">
        <v>3.1111111111111112</v>
      </c>
      <c r="W15" s="113">
        <v>2.8888888888888888</v>
      </c>
      <c r="X15" s="113">
        <v>2.6666666666666665</v>
      </c>
      <c r="Y15" s="113">
        <v>3</v>
      </c>
      <c r="Z15" s="113">
        <v>2.875</v>
      </c>
      <c r="AA15" s="110">
        <f>AVERAGE(L15:Z15)</f>
        <v>2.9027777777777772</v>
      </c>
      <c r="AB15" s="110">
        <f>AVERAGE(L15,M15,N15,O15,P15,Q15,R15,S15,T15,U15,V15,W15,X15,Y15,Z15,L85,M85,N85,O85,P85,Q85,R85,S85,T85,U85,V85,W85,X85,Y85,Z85)</f>
        <v>2.9124999999999996</v>
      </c>
      <c r="AC15" s="125">
        <f>AVERAGE(L15:Z16)</f>
        <v>2.806944444444444</v>
      </c>
      <c r="AD15" s="124">
        <f>AVERAGE(L15:Z16,L17:Z21,L22:Z28,L35:Z40,L42:Z46,L63:Z70,L82:Z84,L85:Z90,L105:Z106,L109:Z110)</f>
        <v>3.2201453098768984</v>
      </c>
      <c r="AE15" s="123">
        <v>3.3021077564798254</v>
      </c>
      <c r="AF15" s="83"/>
      <c r="AG15" s="83"/>
      <c r="AH15" s="215"/>
      <c r="AI15" s="215"/>
      <c r="AJ15" s="215">
        <f t="shared" si="6"/>
        <v>26</v>
      </c>
      <c r="AK15" s="215">
        <f t="shared" si="7"/>
        <v>25</v>
      </c>
      <c r="AL15" s="215">
        <f t="shared" si="8"/>
        <v>22</v>
      </c>
      <c r="AM15" s="215">
        <f t="shared" si="9"/>
        <v>19</v>
      </c>
      <c r="AN15" s="215">
        <f t="shared" si="10"/>
        <v>27</v>
      </c>
      <c r="AO15" s="215">
        <f t="shared" si="11"/>
        <v>22</v>
      </c>
      <c r="AP15" s="215">
        <f t="shared" si="12"/>
        <v>26</v>
      </c>
      <c r="AQ15" s="215">
        <f t="shared" si="13"/>
        <v>23</v>
      </c>
      <c r="AR15" s="215">
        <f t="shared" si="14"/>
        <v>34</v>
      </c>
      <c r="AS15" s="215">
        <f t="shared" si="15"/>
        <v>36.999999999999986</v>
      </c>
      <c r="AT15" s="215">
        <f t="shared" si="16"/>
        <v>28</v>
      </c>
      <c r="AU15" s="215">
        <f t="shared" si="17"/>
        <v>26</v>
      </c>
      <c r="AV15" s="215">
        <f t="shared" si="18"/>
        <v>24</v>
      </c>
      <c r="AW15" s="215">
        <f t="shared" si="19"/>
        <v>27</v>
      </c>
      <c r="AX15" s="215">
        <f t="shared" si="20"/>
        <v>25.875</v>
      </c>
      <c r="AY15" s="215"/>
      <c r="AZ15" s="215">
        <f t="shared" si="21"/>
        <v>391.875</v>
      </c>
      <c r="BA15" s="215"/>
      <c r="BB15" s="215"/>
      <c r="BC15" s="215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</row>
    <row r="16" spans="1:98" s="108" customFormat="1">
      <c r="B16" s="131" t="s">
        <v>93</v>
      </c>
      <c r="C16" s="131" t="s">
        <v>94</v>
      </c>
      <c r="D16" s="132">
        <v>103</v>
      </c>
      <c r="E16" s="131" t="s">
        <v>4</v>
      </c>
      <c r="F16" s="133">
        <f t="shared" si="4"/>
        <v>2.7111111111111112</v>
      </c>
      <c r="G16" s="134">
        <v>3</v>
      </c>
      <c r="H16" s="134">
        <v>19</v>
      </c>
      <c r="I16" s="135">
        <f t="shared" si="22"/>
        <v>0.15789473684210525</v>
      </c>
      <c r="J16" s="131">
        <v>1</v>
      </c>
      <c r="K16" s="136">
        <f t="shared" si="5"/>
        <v>0.33333333333333331</v>
      </c>
      <c r="L16" s="137">
        <v>2.3333333333333335</v>
      </c>
      <c r="M16" s="137">
        <v>3</v>
      </c>
      <c r="N16" s="137">
        <v>1.6666666666666667</v>
      </c>
      <c r="O16" s="137">
        <v>2.3333333333333335</v>
      </c>
      <c r="P16" s="137">
        <v>2.3333333333333335</v>
      </c>
      <c r="Q16" s="137">
        <v>2.6666666666666665</v>
      </c>
      <c r="R16" s="137">
        <v>3.6666666666666665</v>
      </c>
      <c r="S16" s="137">
        <v>2.6666666666666665</v>
      </c>
      <c r="T16" s="137">
        <v>3</v>
      </c>
      <c r="U16" s="137">
        <v>3.3333333333333335</v>
      </c>
      <c r="V16" s="137">
        <v>2.6666666666666665</v>
      </c>
      <c r="W16" s="137">
        <v>2.3333333333333335</v>
      </c>
      <c r="X16" s="137">
        <v>2.3333333333333335</v>
      </c>
      <c r="Y16" s="137">
        <v>3</v>
      </c>
      <c r="Z16" s="137">
        <v>3.3333333333333335</v>
      </c>
      <c r="AA16" s="133">
        <f>AVERAGE(L16:Z16)</f>
        <v>2.7111111111111112</v>
      </c>
      <c r="AB16" s="133">
        <f>AVERAGE(L16:Z16,L89:Z89)</f>
        <v>2.7690476190476194</v>
      </c>
      <c r="AC16" s="165">
        <f>AVERAGE(L15:Z16)</f>
        <v>2.806944444444444</v>
      </c>
      <c r="AD16" s="161">
        <v>3.2201453098768984</v>
      </c>
      <c r="AE16" s="163">
        <v>3.3021077564798254</v>
      </c>
      <c r="AF16" s="83"/>
      <c r="AG16" s="83"/>
      <c r="AH16" s="215"/>
      <c r="AI16" s="215"/>
      <c r="AJ16" s="215">
        <f t="shared" si="6"/>
        <v>7</v>
      </c>
      <c r="AK16" s="215">
        <f t="shared" si="7"/>
        <v>9</v>
      </c>
      <c r="AL16" s="215">
        <f t="shared" si="8"/>
        <v>5</v>
      </c>
      <c r="AM16" s="215">
        <f t="shared" si="9"/>
        <v>7</v>
      </c>
      <c r="AN16" s="215">
        <f t="shared" si="10"/>
        <v>7</v>
      </c>
      <c r="AO16" s="215">
        <f t="shared" si="11"/>
        <v>8</v>
      </c>
      <c r="AP16" s="215">
        <f t="shared" si="12"/>
        <v>11</v>
      </c>
      <c r="AQ16" s="215">
        <f t="shared" si="13"/>
        <v>8</v>
      </c>
      <c r="AR16" s="215">
        <f t="shared" si="14"/>
        <v>9</v>
      </c>
      <c r="AS16" s="215">
        <f t="shared" si="15"/>
        <v>10</v>
      </c>
      <c r="AT16" s="215">
        <f t="shared" si="16"/>
        <v>8</v>
      </c>
      <c r="AU16" s="215">
        <f t="shared" si="17"/>
        <v>7</v>
      </c>
      <c r="AV16" s="215">
        <f t="shared" si="18"/>
        <v>7</v>
      </c>
      <c r="AW16" s="215">
        <f t="shared" si="19"/>
        <v>9</v>
      </c>
      <c r="AX16" s="215">
        <f t="shared" si="20"/>
        <v>10</v>
      </c>
      <c r="AY16" s="215"/>
      <c r="AZ16" s="215">
        <f t="shared" si="21"/>
        <v>122</v>
      </c>
      <c r="BA16" s="215"/>
      <c r="BB16" s="215"/>
      <c r="BC16" s="215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</row>
    <row r="17" spans="2:98" s="83" customFormat="1">
      <c r="B17" s="83" t="s">
        <v>147</v>
      </c>
      <c r="C17" s="83" t="s">
        <v>105</v>
      </c>
      <c r="D17" s="117">
        <v>104</v>
      </c>
      <c r="E17" s="116" t="s">
        <v>5</v>
      </c>
      <c r="F17" s="118">
        <f t="shared" si="4"/>
        <v>3.4614141414141413</v>
      </c>
      <c r="G17" s="119">
        <v>11</v>
      </c>
      <c r="H17" s="119">
        <v>67</v>
      </c>
      <c r="I17" s="120">
        <f t="shared" si="22"/>
        <v>0.16417910447761194</v>
      </c>
      <c r="J17" s="116">
        <v>8</v>
      </c>
      <c r="K17" s="121">
        <f t="shared" si="5"/>
        <v>0.72727272727272729</v>
      </c>
      <c r="L17" s="243">
        <v>3.0909090909090908</v>
      </c>
      <c r="M17" s="243">
        <v>3.5454545454545454</v>
      </c>
      <c r="N17" s="243">
        <v>2.6363636363636362</v>
      </c>
      <c r="O17" s="243">
        <v>2.7272727272727271</v>
      </c>
      <c r="P17" s="243">
        <v>3.1818181818181817</v>
      </c>
      <c r="Q17" s="243">
        <v>3.1818181818181817</v>
      </c>
      <c r="R17" s="243">
        <v>3.6666666666666665</v>
      </c>
      <c r="S17" s="243">
        <v>3.8181818181818183</v>
      </c>
      <c r="T17" s="243">
        <v>4</v>
      </c>
      <c r="U17" s="243">
        <v>4.3</v>
      </c>
      <c r="V17" s="243">
        <v>3.5</v>
      </c>
      <c r="W17" s="243">
        <v>3.4545454545454546</v>
      </c>
      <c r="X17" s="243">
        <v>3.2727272727272729</v>
      </c>
      <c r="Y17" s="243">
        <v>3.3636363636363638</v>
      </c>
      <c r="Z17" s="244">
        <v>4.1818181818181817</v>
      </c>
      <c r="AA17" s="118">
        <f>AVERAGE(L17:Z17)</f>
        <v>3.4614141414141413</v>
      </c>
      <c r="AB17" s="118">
        <f>AVERAGE(L17:Z17,L63:Z63,L109:Z109)</f>
        <v>3.4956406972974485</v>
      </c>
      <c r="AC17" s="125">
        <f>AVERAGE(L17:Z21)</f>
        <v>3.1853621933621934</v>
      </c>
      <c r="AD17" s="124">
        <v>3.2201453098768984</v>
      </c>
      <c r="AE17" s="123">
        <v>3.3021077564798254</v>
      </c>
      <c r="AH17" s="215"/>
      <c r="AI17" s="215"/>
      <c r="AJ17" s="215">
        <f t="shared" si="6"/>
        <v>34</v>
      </c>
      <c r="AK17" s="215">
        <f t="shared" si="7"/>
        <v>39</v>
      </c>
      <c r="AL17" s="215">
        <f t="shared" si="8"/>
        <v>29</v>
      </c>
      <c r="AM17" s="215">
        <f t="shared" si="9"/>
        <v>29.999999999999996</v>
      </c>
      <c r="AN17" s="215">
        <f t="shared" si="10"/>
        <v>35</v>
      </c>
      <c r="AO17" s="215">
        <f t="shared" si="11"/>
        <v>35</v>
      </c>
      <c r="AP17" s="215">
        <f t="shared" si="12"/>
        <v>40.333333333333329</v>
      </c>
      <c r="AQ17" s="215">
        <f t="shared" si="13"/>
        <v>42</v>
      </c>
      <c r="AR17" s="215">
        <f t="shared" si="14"/>
        <v>44</v>
      </c>
      <c r="AS17" s="215">
        <f t="shared" si="15"/>
        <v>47.3</v>
      </c>
      <c r="AT17" s="215">
        <f t="shared" si="16"/>
        <v>38.5</v>
      </c>
      <c r="AU17" s="215">
        <f t="shared" si="17"/>
        <v>38</v>
      </c>
      <c r="AV17" s="215">
        <f t="shared" si="18"/>
        <v>36</v>
      </c>
      <c r="AW17" s="215">
        <f t="shared" si="19"/>
        <v>37</v>
      </c>
      <c r="AX17" s="215">
        <f t="shared" si="20"/>
        <v>46</v>
      </c>
      <c r="AY17" s="215"/>
      <c r="AZ17" s="215">
        <f t="shared" si="21"/>
        <v>571.13333333333333</v>
      </c>
      <c r="BA17" s="215"/>
      <c r="BB17" s="215"/>
      <c r="BC17" s="215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</row>
    <row r="18" spans="2:98" s="83" customFormat="1">
      <c r="B18" s="83" t="s">
        <v>148</v>
      </c>
      <c r="C18" s="83" t="s">
        <v>149</v>
      </c>
      <c r="D18" s="117">
        <v>104</v>
      </c>
      <c r="E18" s="116" t="s">
        <v>5</v>
      </c>
      <c r="F18" s="118">
        <f t="shared" si="4"/>
        <v>2.6266666666666665</v>
      </c>
      <c r="G18" s="119">
        <v>6</v>
      </c>
      <c r="H18" s="119">
        <v>28</v>
      </c>
      <c r="I18" s="120">
        <f t="shared" si="22"/>
        <v>0.21428571428571427</v>
      </c>
      <c r="J18" s="116">
        <v>4</v>
      </c>
      <c r="K18" s="121">
        <f t="shared" si="5"/>
        <v>0.66666666666666663</v>
      </c>
      <c r="L18" s="122">
        <v>1.8</v>
      </c>
      <c r="M18" s="122">
        <v>2</v>
      </c>
      <c r="N18" s="122">
        <v>1.8</v>
      </c>
      <c r="O18" s="122">
        <v>2</v>
      </c>
      <c r="P18" s="122">
        <v>2.2000000000000002</v>
      </c>
      <c r="Q18" s="122">
        <v>2</v>
      </c>
      <c r="R18" s="122">
        <v>4.2</v>
      </c>
      <c r="S18" s="122">
        <v>3</v>
      </c>
      <c r="T18" s="122">
        <v>4</v>
      </c>
      <c r="U18" s="122">
        <v>3.4</v>
      </c>
      <c r="V18" s="122">
        <v>2.2000000000000002</v>
      </c>
      <c r="W18" s="122">
        <v>2.2000000000000002</v>
      </c>
      <c r="X18" s="122">
        <v>2.2000000000000002</v>
      </c>
      <c r="Y18" s="122">
        <v>2</v>
      </c>
      <c r="Z18" s="122">
        <v>4.4000000000000004</v>
      </c>
      <c r="AA18" s="118">
        <f t="shared" si="1"/>
        <v>2.6266666666666665</v>
      </c>
      <c r="AB18" s="118">
        <f>AVERAGE(L18:Z18)</f>
        <v>2.6266666666666665</v>
      </c>
      <c r="AC18" s="125">
        <v>3.1853621933621934</v>
      </c>
      <c r="AD18" s="124">
        <v>3.2201453098768984</v>
      </c>
      <c r="AE18" s="123">
        <v>3.3021077564798254</v>
      </c>
      <c r="AH18" s="215"/>
      <c r="AI18" s="215"/>
      <c r="AJ18" s="215">
        <f t="shared" si="6"/>
        <v>10.8</v>
      </c>
      <c r="AK18" s="215">
        <f t="shared" si="7"/>
        <v>12</v>
      </c>
      <c r="AL18" s="215">
        <f t="shared" si="8"/>
        <v>10.8</v>
      </c>
      <c r="AM18" s="215">
        <f t="shared" si="9"/>
        <v>12</v>
      </c>
      <c r="AN18" s="215">
        <f t="shared" si="10"/>
        <v>13.200000000000001</v>
      </c>
      <c r="AO18" s="215">
        <f t="shared" si="11"/>
        <v>12</v>
      </c>
      <c r="AP18" s="215">
        <f t="shared" si="12"/>
        <v>25.200000000000003</v>
      </c>
      <c r="AQ18" s="215">
        <f t="shared" si="13"/>
        <v>18</v>
      </c>
      <c r="AR18" s="215">
        <f t="shared" si="14"/>
        <v>24</v>
      </c>
      <c r="AS18" s="215">
        <f t="shared" si="15"/>
        <v>20.399999999999999</v>
      </c>
      <c r="AT18" s="215">
        <f t="shared" si="16"/>
        <v>13.200000000000001</v>
      </c>
      <c r="AU18" s="215">
        <f t="shared" si="17"/>
        <v>13.200000000000001</v>
      </c>
      <c r="AV18" s="215">
        <f t="shared" si="18"/>
        <v>13.200000000000001</v>
      </c>
      <c r="AW18" s="215">
        <f t="shared" si="19"/>
        <v>12</v>
      </c>
      <c r="AX18" s="215">
        <f t="shared" si="20"/>
        <v>26.400000000000002</v>
      </c>
      <c r="AY18" s="215"/>
      <c r="AZ18" s="215">
        <f t="shared" si="21"/>
        <v>236.39999999999998</v>
      </c>
      <c r="BA18" s="215"/>
      <c r="BB18" s="215"/>
      <c r="BC18" s="215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</row>
    <row r="19" spans="2:98" s="83" customFormat="1">
      <c r="B19" s="83" t="s">
        <v>243</v>
      </c>
      <c r="C19" s="83" t="s">
        <v>244</v>
      </c>
      <c r="D19" s="117">
        <v>104</v>
      </c>
      <c r="E19" s="116" t="s">
        <v>5</v>
      </c>
      <c r="F19" s="118">
        <f t="shared" si="4"/>
        <v>3.4133333333333336</v>
      </c>
      <c r="G19" s="119">
        <v>5</v>
      </c>
      <c r="H19" s="119">
        <v>20</v>
      </c>
      <c r="I19" s="120">
        <f t="shared" si="22"/>
        <v>0.25</v>
      </c>
      <c r="J19" s="116">
        <v>2</v>
      </c>
      <c r="K19" s="121">
        <f t="shared" si="5"/>
        <v>0.4</v>
      </c>
      <c r="L19" s="122">
        <v>3.6</v>
      </c>
      <c r="M19" s="122">
        <v>3.8</v>
      </c>
      <c r="N19" s="122">
        <v>3.2</v>
      </c>
      <c r="O19" s="122">
        <v>3</v>
      </c>
      <c r="P19" s="122">
        <v>2.6</v>
      </c>
      <c r="Q19" s="122">
        <v>3.5</v>
      </c>
      <c r="R19" s="122">
        <v>3.5</v>
      </c>
      <c r="S19" s="122">
        <v>3.25</v>
      </c>
      <c r="T19" s="122">
        <v>4.75</v>
      </c>
      <c r="U19" s="122">
        <v>4.75</v>
      </c>
      <c r="V19" s="122">
        <v>2.25</v>
      </c>
      <c r="W19" s="122">
        <v>3.25</v>
      </c>
      <c r="X19" s="122">
        <v>2.75</v>
      </c>
      <c r="Y19" s="122">
        <v>3</v>
      </c>
      <c r="Z19" s="122">
        <v>4</v>
      </c>
      <c r="AA19" s="118">
        <f t="shared" si="1"/>
        <v>3.4133333333333336</v>
      </c>
      <c r="AB19" s="118">
        <f>AVERAGE(L19:Z19)</f>
        <v>3.4133333333333336</v>
      </c>
      <c r="AC19" s="125">
        <v>3.1853621933621934</v>
      </c>
      <c r="AD19" s="124">
        <v>3.2201453098768984</v>
      </c>
      <c r="AE19" s="123">
        <v>3.3021077564798254</v>
      </c>
      <c r="AH19" s="215"/>
      <c r="AI19" s="215"/>
      <c r="AJ19" s="215">
        <f t="shared" si="6"/>
        <v>18</v>
      </c>
      <c r="AK19" s="215">
        <f t="shared" si="7"/>
        <v>19</v>
      </c>
      <c r="AL19" s="215">
        <f t="shared" si="8"/>
        <v>16</v>
      </c>
      <c r="AM19" s="215">
        <f t="shared" si="9"/>
        <v>15</v>
      </c>
      <c r="AN19" s="215">
        <f t="shared" si="10"/>
        <v>13</v>
      </c>
      <c r="AO19" s="215">
        <f t="shared" si="11"/>
        <v>17.5</v>
      </c>
      <c r="AP19" s="215">
        <f t="shared" si="12"/>
        <v>17.5</v>
      </c>
      <c r="AQ19" s="215">
        <f t="shared" si="13"/>
        <v>16.25</v>
      </c>
      <c r="AR19" s="215">
        <f t="shared" si="14"/>
        <v>23.75</v>
      </c>
      <c r="AS19" s="215">
        <f t="shared" si="15"/>
        <v>23.75</v>
      </c>
      <c r="AT19" s="215">
        <f t="shared" si="16"/>
        <v>11.25</v>
      </c>
      <c r="AU19" s="215">
        <f t="shared" si="17"/>
        <v>16.25</v>
      </c>
      <c r="AV19" s="215">
        <f t="shared" si="18"/>
        <v>13.75</v>
      </c>
      <c r="AW19" s="215">
        <f t="shared" si="19"/>
        <v>15</v>
      </c>
      <c r="AX19" s="215">
        <f t="shared" si="20"/>
        <v>20</v>
      </c>
      <c r="AY19" s="215"/>
      <c r="AZ19" s="215">
        <f t="shared" si="21"/>
        <v>256</v>
      </c>
      <c r="BA19" s="215"/>
      <c r="BB19" s="215"/>
      <c r="BC19" s="215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</row>
    <row r="20" spans="2:98" s="83" customFormat="1">
      <c r="B20" s="83" t="s">
        <v>102</v>
      </c>
      <c r="C20" s="83" t="s">
        <v>103</v>
      </c>
      <c r="D20" s="117">
        <v>104</v>
      </c>
      <c r="E20" s="116" t="s">
        <v>5</v>
      </c>
      <c r="F20" s="118">
        <f t="shared" si="4"/>
        <v>3.3111111111111109</v>
      </c>
      <c r="G20" s="119">
        <v>3</v>
      </c>
      <c r="H20" s="119">
        <v>23</v>
      </c>
      <c r="I20" s="120">
        <f t="shared" si="22"/>
        <v>0.13043478260869565</v>
      </c>
      <c r="J20" s="116">
        <v>2</v>
      </c>
      <c r="K20" s="121">
        <f t="shared" si="5"/>
        <v>0.66666666666666663</v>
      </c>
      <c r="L20" s="122">
        <v>3.3333333333333335</v>
      </c>
      <c r="M20" s="122">
        <v>3.6666666666666665</v>
      </c>
      <c r="N20" s="122">
        <v>3.6666666666666665</v>
      </c>
      <c r="O20" s="122">
        <v>3</v>
      </c>
      <c r="P20" s="122">
        <v>3</v>
      </c>
      <c r="Q20" s="122">
        <v>3.3333333333333335</v>
      </c>
      <c r="R20" s="122">
        <v>2.6666666666666665</v>
      </c>
      <c r="S20" s="122">
        <v>3.6666666666666665</v>
      </c>
      <c r="T20" s="122">
        <v>3.6666666666666665</v>
      </c>
      <c r="U20" s="122">
        <v>3.6666666666666665</v>
      </c>
      <c r="V20" s="122">
        <v>3.3333333333333335</v>
      </c>
      <c r="W20" s="122">
        <v>3</v>
      </c>
      <c r="X20" s="122">
        <v>3</v>
      </c>
      <c r="Y20" s="122">
        <v>2.6666666666666665</v>
      </c>
      <c r="Z20" s="122">
        <v>4</v>
      </c>
      <c r="AA20" s="118">
        <f t="shared" si="1"/>
        <v>3.3111111111111109</v>
      </c>
      <c r="AB20" s="118">
        <f>AVERAGE(L20:Z20)</f>
        <v>3.3111111111111109</v>
      </c>
      <c r="AC20" s="125">
        <v>3.1853621933621934</v>
      </c>
      <c r="AD20" s="124">
        <v>3.2201453098768984</v>
      </c>
      <c r="AE20" s="123">
        <v>3.3021077564798254</v>
      </c>
      <c r="AH20" s="215"/>
      <c r="AI20" s="215"/>
      <c r="AJ20" s="215">
        <f t="shared" si="6"/>
        <v>10</v>
      </c>
      <c r="AK20" s="215">
        <f t="shared" si="7"/>
        <v>11</v>
      </c>
      <c r="AL20" s="215">
        <f t="shared" si="8"/>
        <v>11</v>
      </c>
      <c r="AM20" s="215">
        <f t="shared" si="9"/>
        <v>9</v>
      </c>
      <c r="AN20" s="215">
        <f t="shared" si="10"/>
        <v>9</v>
      </c>
      <c r="AO20" s="215">
        <f t="shared" si="11"/>
        <v>10</v>
      </c>
      <c r="AP20" s="215">
        <f t="shared" si="12"/>
        <v>8</v>
      </c>
      <c r="AQ20" s="215">
        <f t="shared" si="13"/>
        <v>11</v>
      </c>
      <c r="AR20" s="215">
        <f t="shared" si="14"/>
        <v>11</v>
      </c>
      <c r="AS20" s="215">
        <f t="shared" si="15"/>
        <v>11</v>
      </c>
      <c r="AT20" s="215">
        <f t="shared" si="16"/>
        <v>10</v>
      </c>
      <c r="AU20" s="215">
        <f t="shared" si="17"/>
        <v>9</v>
      </c>
      <c r="AV20" s="215">
        <f t="shared" si="18"/>
        <v>9</v>
      </c>
      <c r="AW20" s="215">
        <f t="shared" si="19"/>
        <v>8</v>
      </c>
      <c r="AX20" s="215">
        <f t="shared" si="20"/>
        <v>12</v>
      </c>
      <c r="AY20" s="215"/>
      <c r="AZ20" s="215">
        <f t="shared" si="21"/>
        <v>149</v>
      </c>
      <c r="BA20" s="215"/>
      <c r="BB20" s="215"/>
      <c r="BC20" s="215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</row>
    <row r="21" spans="2:98" s="83" customFormat="1">
      <c r="B21" s="138" t="s">
        <v>150</v>
      </c>
      <c r="C21" s="138" t="s">
        <v>151</v>
      </c>
      <c r="D21" s="155">
        <v>104</v>
      </c>
      <c r="E21" s="154" t="s">
        <v>5</v>
      </c>
      <c r="F21" s="156">
        <f t="shared" si="4"/>
        <v>3.1142857142857143</v>
      </c>
      <c r="G21" s="157">
        <v>7</v>
      </c>
      <c r="H21" s="157">
        <v>25</v>
      </c>
      <c r="I21" s="158">
        <f t="shared" si="22"/>
        <v>0.28000000000000003</v>
      </c>
      <c r="J21" s="154">
        <v>6</v>
      </c>
      <c r="K21" s="159">
        <f t="shared" si="5"/>
        <v>0.8571428571428571</v>
      </c>
      <c r="L21" s="160">
        <v>3.2857142857142856</v>
      </c>
      <c r="M21" s="160">
        <v>3.7142857142857144</v>
      </c>
      <c r="N21" s="160">
        <v>2.8571428571428572</v>
      </c>
      <c r="O21" s="160">
        <v>2.5714285714285716</v>
      </c>
      <c r="P21" s="160">
        <v>3.2857142857142856</v>
      </c>
      <c r="Q21" s="160">
        <v>3</v>
      </c>
      <c r="R21" s="160">
        <v>2.5</v>
      </c>
      <c r="S21" s="160">
        <v>2.8571428571428572</v>
      </c>
      <c r="T21" s="160">
        <v>3.7142857142857144</v>
      </c>
      <c r="U21" s="160">
        <v>3.7142857142857144</v>
      </c>
      <c r="V21" s="160">
        <v>2.8571428571428572</v>
      </c>
      <c r="W21" s="160">
        <v>3</v>
      </c>
      <c r="X21" s="160">
        <v>3</v>
      </c>
      <c r="Y21" s="160">
        <v>2.8571428571428572</v>
      </c>
      <c r="Z21" s="160">
        <v>3.5</v>
      </c>
      <c r="AA21" s="156">
        <f t="shared" si="1"/>
        <v>3.1142857142857143</v>
      </c>
      <c r="AB21" s="156">
        <f>AVERAGE(L21:Z21)</f>
        <v>3.1142857142857143</v>
      </c>
      <c r="AC21" s="165">
        <v>3.1853621933621934</v>
      </c>
      <c r="AD21" s="161">
        <v>3.2201453098768984</v>
      </c>
      <c r="AE21" s="163">
        <v>3.3021077564798254</v>
      </c>
      <c r="AG21" s="221"/>
      <c r="AH21" s="215"/>
      <c r="AI21" s="215"/>
      <c r="AJ21" s="215">
        <f t="shared" si="6"/>
        <v>23</v>
      </c>
      <c r="AK21" s="215">
        <f t="shared" si="7"/>
        <v>26</v>
      </c>
      <c r="AL21" s="215">
        <f t="shared" si="8"/>
        <v>20</v>
      </c>
      <c r="AM21" s="215">
        <f t="shared" si="9"/>
        <v>18</v>
      </c>
      <c r="AN21" s="215">
        <f t="shared" si="10"/>
        <v>23</v>
      </c>
      <c r="AO21" s="215">
        <f t="shared" si="11"/>
        <v>21</v>
      </c>
      <c r="AP21" s="215">
        <f t="shared" si="12"/>
        <v>17.5</v>
      </c>
      <c r="AQ21" s="215">
        <f t="shared" si="13"/>
        <v>20</v>
      </c>
      <c r="AR21" s="215">
        <f t="shared" si="14"/>
        <v>26</v>
      </c>
      <c r="AS21" s="215">
        <f t="shared" si="15"/>
        <v>26</v>
      </c>
      <c r="AT21" s="215">
        <f t="shared" si="16"/>
        <v>20</v>
      </c>
      <c r="AU21" s="215">
        <f t="shared" si="17"/>
        <v>21</v>
      </c>
      <c r="AV21" s="215">
        <f t="shared" si="18"/>
        <v>21</v>
      </c>
      <c r="AW21" s="215">
        <f t="shared" si="19"/>
        <v>20</v>
      </c>
      <c r="AX21" s="215">
        <f t="shared" si="20"/>
        <v>24.5</v>
      </c>
      <c r="AY21" s="215"/>
      <c r="AZ21" s="215">
        <f t="shared" si="21"/>
        <v>327</v>
      </c>
      <c r="BA21" s="215"/>
      <c r="BB21" s="215"/>
      <c r="BC21" s="215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</row>
    <row r="22" spans="2:98" s="108" customFormat="1">
      <c r="B22" s="108" t="s">
        <v>282</v>
      </c>
      <c r="C22" s="108" t="s">
        <v>318</v>
      </c>
      <c r="D22" s="109">
        <v>105</v>
      </c>
      <c r="E22" s="108" t="s">
        <v>6</v>
      </c>
      <c r="F22" s="110">
        <f t="shared" si="4"/>
        <v>2.4703703703703703</v>
      </c>
      <c r="G22" s="111">
        <v>9</v>
      </c>
      <c r="H22" s="111">
        <v>55</v>
      </c>
      <c r="I22" s="114">
        <f t="shared" si="22"/>
        <v>0.16363636363636364</v>
      </c>
      <c r="J22" s="108">
        <v>3</v>
      </c>
      <c r="K22" s="112">
        <f t="shared" si="5"/>
        <v>0.33333333333333331</v>
      </c>
      <c r="L22" s="113">
        <v>2.1111111111111112</v>
      </c>
      <c r="M22" s="113">
        <v>2</v>
      </c>
      <c r="N22" s="113">
        <v>1.7777777777777777</v>
      </c>
      <c r="O22" s="113">
        <v>2</v>
      </c>
      <c r="P22" s="113">
        <v>2.1111111111111112</v>
      </c>
      <c r="Q22" s="113">
        <v>2</v>
      </c>
      <c r="R22" s="113">
        <v>3.8888888888888888</v>
      </c>
      <c r="S22" s="113">
        <v>2.375</v>
      </c>
      <c r="T22" s="113">
        <v>3</v>
      </c>
      <c r="U22" s="113">
        <v>4.1111111111111107</v>
      </c>
      <c r="V22" s="113">
        <v>2.1111111111111112</v>
      </c>
      <c r="W22" s="113">
        <v>1.8888888888888888</v>
      </c>
      <c r="X22" s="113">
        <v>2.2222222222222223</v>
      </c>
      <c r="Y22" s="113">
        <v>2.125</v>
      </c>
      <c r="Z22" s="113">
        <v>3.3333333333333335</v>
      </c>
      <c r="AA22" s="110">
        <f>AVERAGE(L22:Z22)</f>
        <v>2.4703703703703703</v>
      </c>
      <c r="AB22" s="110">
        <f>AVERAGE(L22:Z22,L39:Z39,L59:Z59)</f>
        <v>2.7347761278944072</v>
      </c>
      <c r="AC22" s="125">
        <f>AVERAGE(L22:Z28)</f>
        <v>3.1887560276635916</v>
      </c>
      <c r="AD22" s="124">
        <v>3.2201453098769002</v>
      </c>
      <c r="AE22" s="123">
        <v>3.3021077564798254</v>
      </c>
      <c r="AF22" s="83"/>
      <c r="AG22" s="83"/>
      <c r="AH22" s="221"/>
      <c r="AI22" s="215"/>
      <c r="AJ22" s="215">
        <f t="shared" si="6"/>
        <v>19</v>
      </c>
      <c r="AK22" s="215">
        <f t="shared" si="7"/>
        <v>18</v>
      </c>
      <c r="AL22" s="215">
        <f t="shared" si="8"/>
        <v>16</v>
      </c>
      <c r="AM22" s="215">
        <f t="shared" si="9"/>
        <v>18</v>
      </c>
      <c r="AN22" s="215">
        <f t="shared" si="10"/>
        <v>19</v>
      </c>
      <c r="AO22" s="215">
        <f t="shared" si="11"/>
        <v>18</v>
      </c>
      <c r="AP22" s="215">
        <f t="shared" si="12"/>
        <v>35</v>
      </c>
      <c r="AQ22" s="215">
        <f t="shared" si="13"/>
        <v>21.375</v>
      </c>
      <c r="AR22" s="215">
        <f t="shared" si="14"/>
        <v>27</v>
      </c>
      <c r="AS22" s="215">
        <f t="shared" si="15"/>
        <v>37</v>
      </c>
      <c r="AT22" s="215">
        <f t="shared" si="16"/>
        <v>19</v>
      </c>
      <c r="AU22" s="215">
        <f t="shared" si="17"/>
        <v>17</v>
      </c>
      <c r="AV22" s="215">
        <f t="shared" si="18"/>
        <v>20</v>
      </c>
      <c r="AW22" s="215">
        <f t="shared" si="19"/>
        <v>19.125</v>
      </c>
      <c r="AX22" s="215">
        <f t="shared" si="20"/>
        <v>30</v>
      </c>
      <c r="AY22" s="215"/>
      <c r="AZ22" s="215">
        <f t="shared" si="21"/>
        <v>333.5</v>
      </c>
      <c r="BA22" s="215"/>
      <c r="BB22" s="215"/>
      <c r="BC22" s="215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</row>
    <row r="23" spans="2:98" s="108" customFormat="1">
      <c r="B23" s="108" t="s">
        <v>156</v>
      </c>
      <c r="C23" s="108" t="s">
        <v>54</v>
      </c>
      <c r="D23" s="109">
        <v>105</v>
      </c>
      <c r="E23" s="108" t="s">
        <v>6</v>
      </c>
      <c r="F23" s="110">
        <f t="shared" si="4"/>
        <v>3.0966666666666671</v>
      </c>
      <c r="G23" s="111">
        <v>16</v>
      </c>
      <c r="H23" s="111">
        <v>81</v>
      </c>
      <c r="I23" s="114">
        <f t="shared" si="22"/>
        <v>0.19753086419753085</v>
      </c>
      <c r="J23" s="108">
        <v>5</v>
      </c>
      <c r="K23" s="112">
        <f t="shared" si="5"/>
        <v>0.3125</v>
      </c>
      <c r="L23" s="113">
        <v>3.0625</v>
      </c>
      <c r="M23" s="113">
        <v>3.0625</v>
      </c>
      <c r="N23" s="113">
        <v>2.5625</v>
      </c>
      <c r="O23" s="113">
        <v>2.625</v>
      </c>
      <c r="P23" s="113">
        <v>2.9333333333333331</v>
      </c>
      <c r="Q23" s="113">
        <v>2.9375</v>
      </c>
      <c r="R23" s="113">
        <v>4.666666666666667</v>
      </c>
      <c r="S23" s="113">
        <v>3</v>
      </c>
      <c r="T23" s="113">
        <v>2.8</v>
      </c>
      <c r="U23" s="113">
        <v>3.1875</v>
      </c>
      <c r="V23" s="113">
        <v>3</v>
      </c>
      <c r="W23" s="113">
        <v>3.0666666666666669</v>
      </c>
      <c r="X23" s="113">
        <v>2.8125</v>
      </c>
      <c r="Y23" s="113">
        <v>3.0666666666666669</v>
      </c>
      <c r="Z23" s="113">
        <v>3.6666666666666665</v>
      </c>
      <c r="AA23" s="110">
        <f>AVERAGE(L23:Z23)</f>
        <v>3.0966666666666671</v>
      </c>
      <c r="AB23" s="110">
        <f>AVERAGE(M23:Z23,M36:Z36,M105:Z105)</f>
        <v>3.1103157929838599</v>
      </c>
      <c r="AC23" s="125">
        <f>AVERAGE(L22:Z28)</f>
        <v>3.1887560276635916</v>
      </c>
      <c r="AD23" s="124">
        <v>3.2201453098768984</v>
      </c>
      <c r="AE23" s="123">
        <v>3.3021077564798254</v>
      </c>
      <c r="AF23" s="83"/>
      <c r="AG23" s="83"/>
      <c r="AH23" s="215"/>
      <c r="AI23" s="215"/>
      <c r="AJ23" s="215">
        <f t="shared" si="6"/>
        <v>49</v>
      </c>
      <c r="AK23" s="215">
        <f t="shared" si="7"/>
        <v>49</v>
      </c>
      <c r="AL23" s="215">
        <f t="shared" si="8"/>
        <v>41</v>
      </c>
      <c r="AM23" s="215">
        <f t="shared" si="9"/>
        <v>42</v>
      </c>
      <c r="AN23" s="215">
        <f t="shared" si="10"/>
        <v>46.93333333333333</v>
      </c>
      <c r="AO23" s="215">
        <f t="shared" si="11"/>
        <v>47</v>
      </c>
      <c r="AP23" s="215">
        <f t="shared" si="12"/>
        <v>74.666666666666671</v>
      </c>
      <c r="AQ23" s="215">
        <f t="shared" si="13"/>
        <v>48</v>
      </c>
      <c r="AR23" s="215">
        <f t="shared" si="14"/>
        <v>44.8</v>
      </c>
      <c r="AS23" s="215">
        <f t="shared" si="15"/>
        <v>51</v>
      </c>
      <c r="AT23" s="215">
        <f t="shared" si="16"/>
        <v>48</v>
      </c>
      <c r="AU23" s="215">
        <f t="shared" si="17"/>
        <v>49.06666666666667</v>
      </c>
      <c r="AV23" s="215">
        <f t="shared" si="18"/>
        <v>45</v>
      </c>
      <c r="AW23" s="215">
        <f t="shared" si="19"/>
        <v>49.06666666666667</v>
      </c>
      <c r="AX23" s="215">
        <f t="shared" si="20"/>
        <v>58.666666666666664</v>
      </c>
      <c r="AY23" s="215"/>
      <c r="AZ23" s="215">
        <f t="shared" si="21"/>
        <v>743.20000000000016</v>
      </c>
      <c r="BA23" s="215"/>
      <c r="BB23" s="215"/>
      <c r="BC23" s="215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</row>
    <row r="24" spans="2:98" s="108" customFormat="1">
      <c r="B24" s="108" t="s">
        <v>157</v>
      </c>
      <c r="C24" s="108" t="s">
        <v>99</v>
      </c>
      <c r="D24" s="109">
        <v>105</v>
      </c>
      <c r="E24" s="108" t="s">
        <v>6</v>
      </c>
      <c r="F24" s="110">
        <f t="shared" si="4"/>
        <v>3.2684848484848481</v>
      </c>
      <c r="G24" s="111">
        <v>12</v>
      </c>
      <c r="H24" s="111">
        <v>54</v>
      </c>
      <c r="I24" s="114">
        <f t="shared" si="22"/>
        <v>0.22222222222222221</v>
      </c>
      <c r="J24" s="108">
        <v>4</v>
      </c>
      <c r="K24" s="112">
        <f t="shared" si="5"/>
        <v>0.33333333333333331</v>
      </c>
      <c r="L24" s="113">
        <v>3.1818181818181817</v>
      </c>
      <c r="M24" s="113">
        <v>3.3636363636363638</v>
      </c>
      <c r="N24" s="113">
        <v>2.8181818181818183</v>
      </c>
      <c r="O24" s="113">
        <v>2.5</v>
      </c>
      <c r="P24" s="113">
        <v>3.2727272727272729</v>
      </c>
      <c r="Q24" s="113">
        <v>3.0909090909090908</v>
      </c>
      <c r="R24" s="113">
        <v>4.5999999999999996</v>
      </c>
      <c r="S24" s="113">
        <v>3.2</v>
      </c>
      <c r="T24" s="113">
        <v>3.4545454545454546</v>
      </c>
      <c r="U24" s="113">
        <v>3.6363636363636362</v>
      </c>
      <c r="V24" s="113">
        <v>3.1818181818181817</v>
      </c>
      <c r="W24" s="113">
        <v>3.1818181818181817</v>
      </c>
      <c r="X24" s="113">
        <v>3.0909090909090908</v>
      </c>
      <c r="Y24" s="113">
        <v>3</v>
      </c>
      <c r="Z24" s="113">
        <v>3.4545454545454546</v>
      </c>
      <c r="AA24" s="110">
        <f>AVERAGE(L24:Z24)</f>
        <v>3.2684848484848481</v>
      </c>
      <c r="AB24" s="110">
        <f>AVERAGE(M24:Z24,M37:Z37,M106:Z106)</f>
        <v>3.0403300081560944</v>
      </c>
      <c r="AC24" s="125">
        <v>3.1887560276635916</v>
      </c>
      <c r="AD24" s="124">
        <v>3.2201453098768984</v>
      </c>
      <c r="AE24" s="123">
        <v>3.3021077564798254</v>
      </c>
      <c r="AF24" s="83"/>
      <c r="AG24" s="83"/>
      <c r="AH24" s="215"/>
      <c r="AI24" s="215"/>
      <c r="AJ24" s="215">
        <f t="shared" si="6"/>
        <v>38.18181818181818</v>
      </c>
      <c r="AK24" s="215">
        <f t="shared" si="7"/>
        <v>40.363636363636367</v>
      </c>
      <c r="AL24" s="215">
        <f t="shared" si="8"/>
        <v>33.81818181818182</v>
      </c>
      <c r="AM24" s="215">
        <f t="shared" si="9"/>
        <v>30</v>
      </c>
      <c r="AN24" s="215">
        <f t="shared" si="10"/>
        <v>39.272727272727273</v>
      </c>
      <c r="AO24" s="215">
        <f t="shared" si="11"/>
        <v>37.090909090909093</v>
      </c>
      <c r="AP24" s="215">
        <f t="shared" si="12"/>
        <v>55.199999999999996</v>
      </c>
      <c r="AQ24" s="215">
        <f t="shared" si="13"/>
        <v>38.400000000000006</v>
      </c>
      <c r="AR24" s="215">
        <f t="shared" si="14"/>
        <v>41.454545454545453</v>
      </c>
      <c r="AS24" s="215">
        <f t="shared" si="15"/>
        <v>43.636363636363633</v>
      </c>
      <c r="AT24" s="215">
        <f t="shared" si="16"/>
        <v>38.18181818181818</v>
      </c>
      <c r="AU24" s="215">
        <f t="shared" si="17"/>
        <v>38.18181818181818</v>
      </c>
      <c r="AV24" s="215">
        <f t="shared" si="18"/>
        <v>37.090909090909093</v>
      </c>
      <c r="AW24" s="215">
        <f t="shared" si="19"/>
        <v>36</v>
      </c>
      <c r="AX24" s="215">
        <f t="shared" si="20"/>
        <v>41.454545454545453</v>
      </c>
      <c r="AY24" s="215"/>
      <c r="AZ24" s="215">
        <f t="shared" si="21"/>
        <v>588.32727272727277</v>
      </c>
      <c r="BA24" s="215"/>
      <c r="BB24" s="215"/>
      <c r="BC24" s="215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</row>
    <row r="25" spans="2:98" s="108" customFormat="1">
      <c r="B25" s="108" t="s">
        <v>196</v>
      </c>
      <c r="C25" s="108" t="s">
        <v>197</v>
      </c>
      <c r="D25" s="109">
        <v>105</v>
      </c>
      <c r="E25" s="108" t="s">
        <v>6</v>
      </c>
      <c r="F25" s="110">
        <f t="shared" si="4"/>
        <v>3.1828571428571433</v>
      </c>
      <c r="G25" s="111">
        <v>15</v>
      </c>
      <c r="H25" s="111">
        <v>46</v>
      </c>
      <c r="I25" s="114">
        <f t="shared" si="22"/>
        <v>0.32608695652173914</v>
      </c>
      <c r="J25" s="108">
        <v>5</v>
      </c>
      <c r="K25" s="112">
        <f t="shared" si="5"/>
        <v>0.33333333333333331</v>
      </c>
      <c r="L25" s="113">
        <v>3.2666666666666666</v>
      </c>
      <c r="M25" s="113">
        <v>3.4285714285714284</v>
      </c>
      <c r="N25" s="113">
        <v>2.7142857142857144</v>
      </c>
      <c r="O25" s="113">
        <v>2.8666666666666667</v>
      </c>
      <c r="P25" s="113">
        <v>2.8</v>
      </c>
      <c r="Q25" s="113">
        <v>2.6666666666666665</v>
      </c>
      <c r="R25" s="113">
        <v>4.2666666666666666</v>
      </c>
      <c r="S25" s="113">
        <v>3.0666666666666669</v>
      </c>
      <c r="T25" s="113">
        <v>2.7333333333333334</v>
      </c>
      <c r="U25" s="113">
        <v>3.1333333333333333</v>
      </c>
      <c r="V25" s="113">
        <v>3.2666666666666666</v>
      </c>
      <c r="W25" s="113">
        <v>3.3333333333333335</v>
      </c>
      <c r="X25" s="113">
        <v>3.2666666666666666</v>
      </c>
      <c r="Y25" s="113">
        <v>3.2</v>
      </c>
      <c r="Z25" s="113">
        <v>3.7333333333333334</v>
      </c>
      <c r="AA25" s="110">
        <f t="shared" si="1"/>
        <v>3.1828571428571433</v>
      </c>
      <c r="AB25" s="110">
        <f t="shared" ref="AB25:AB30" si="23">AVERAGE(L25:Z25)</f>
        <v>3.1828571428571433</v>
      </c>
      <c r="AC25" s="125">
        <v>3.1887560276635916</v>
      </c>
      <c r="AD25" s="124">
        <v>3.2201453098768984</v>
      </c>
      <c r="AE25" s="123">
        <v>3.3021077564798254</v>
      </c>
      <c r="AF25" s="83"/>
      <c r="AG25" s="83"/>
      <c r="AH25" s="215"/>
      <c r="AI25" s="215"/>
      <c r="AJ25" s="215">
        <f t="shared" si="6"/>
        <v>49</v>
      </c>
      <c r="AK25" s="215">
        <f t="shared" si="7"/>
        <v>51.428571428571423</v>
      </c>
      <c r="AL25" s="215">
        <f t="shared" si="8"/>
        <v>40.714285714285715</v>
      </c>
      <c r="AM25" s="215">
        <f t="shared" si="9"/>
        <v>43</v>
      </c>
      <c r="AN25" s="215">
        <f t="shared" si="10"/>
        <v>42</v>
      </c>
      <c r="AO25" s="215">
        <f t="shared" si="11"/>
        <v>40</v>
      </c>
      <c r="AP25" s="215">
        <f t="shared" si="12"/>
        <v>64</v>
      </c>
      <c r="AQ25" s="215">
        <f t="shared" si="13"/>
        <v>46</v>
      </c>
      <c r="AR25" s="215">
        <f t="shared" si="14"/>
        <v>41</v>
      </c>
      <c r="AS25" s="215">
        <f t="shared" si="15"/>
        <v>47</v>
      </c>
      <c r="AT25" s="215">
        <f t="shared" si="16"/>
        <v>49</v>
      </c>
      <c r="AU25" s="215">
        <f t="shared" si="17"/>
        <v>50</v>
      </c>
      <c r="AV25" s="215">
        <f t="shared" si="18"/>
        <v>49</v>
      </c>
      <c r="AW25" s="215">
        <f t="shared" si="19"/>
        <v>48</v>
      </c>
      <c r="AX25" s="215">
        <f t="shared" si="20"/>
        <v>56</v>
      </c>
      <c r="AY25" s="215"/>
      <c r="AZ25" s="215">
        <f t="shared" si="21"/>
        <v>716.14285714285711</v>
      </c>
      <c r="BA25" s="215"/>
      <c r="BB25" s="215"/>
      <c r="BC25" s="215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</row>
    <row r="26" spans="2:98" s="108" customFormat="1">
      <c r="B26" s="108" t="s">
        <v>95</v>
      </c>
      <c r="C26" s="108" t="s">
        <v>96</v>
      </c>
      <c r="D26" s="109">
        <v>105</v>
      </c>
      <c r="E26" s="108" t="s">
        <v>6</v>
      </c>
      <c r="F26" s="110">
        <f t="shared" si="4"/>
        <v>3.3419607843137253</v>
      </c>
      <c r="G26" s="111">
        <v>17</v>
      </c>
      <c r="H26" s="111">
        <v>45</v>
      </c>
      <c r="I26" s="114">
        <f t="shared" si="22"/>
        <v>0.37777777777777777</v>
      </c>
      <c r="J26" s="108">
        <v>3</v>
      </c>
      <c r="K26" s="112">
        <f t="shared" si="5"/>
        <v>0.17647058823529413</v>
      </c>
      <c r="L26" s="113">
        <v>3.0588235294117645</v>
      </c>
      <c r="M26" s="113">
        <v>3.5294117647058822</v>
      </c>
      <c r="N26" s="113">
        <v>2.625</v>
      </c>
      <c r="O26" s="113">
        <v>2.4</v>
      </c>
      <c r="P26" s="113">
        <v>3.0588235294117645</v>
      </c>
      <c r="Q26" s="113">
        <v>3.25</v>
      </c>
      <c r="R26" s="113">
        <v>4.4000000000000004</v>
      </c>
      <c r="S26" s="113">
        <v>3.3125</v>
      </c>
      <c r="T26" s="113">
        <v>3.5294117647058822</v>
      </c>
      <c r="U26" s="113">
        <v>3.8125</v>
      </c>
      <c r="V26" s="113">
        <v>3.3529411764705883</v>
      </c>
      <c r="W26" s="113">
        <v>3.4</v>
      </c>
      <c r="X26" s="113">
        <v>3.4666666666666668</v>
      </c>
      <c r="Y26" s="113">
        <v>3</v>
      </c>
      <c r="Z26" s="113">
        <v>3.9333333333333331</v>
      </c>
      <c r="AA26" s="110">
        <f t="shared" si="1"/>
        <v>3.3419607843137253</v>
      </c>
      <c r="AB26" s="110">
        <f t="shared" si="23"/>
        <v>3.3419607843137253</v>
      </c>
      <c r="AC26" s="125">
        <v>3.1887560276635916</v>
      </c>
      <c r="AD26" s="124">
        <v>3.2201453098768984</v>
      </c>
      <c r="AE26" s="123">
        <v>3.3021077564798254</v>
      </c>
      <c r="AF26" s="83"/>
      <c r="AG26" s="83"/>
      <c r="AH26" s="215"/>
      <c r="AI26" s="215"/>
      <c r="AJ26" s="215">
        <f t="shared" si="6"/>
        <v>52</v>
      </c>
      <c r="AK26" s="215">
        <f t="shared" si="7"/>
        <v>60</v>
      </c>
      <c r="AL26" s="215">
        <f t="shared" si="8"/>
        <v>44.625</v>
      </c>
      <c r="AM26" s="215">
        <f t="shared" si="9"/>
        <v>40.799999999999997</v>
      </c>
      <c r="AN26" s="215">
        <f t="shared" si="10"/>
        <v>52</v>
      </c>
      <c r="AO26" s="215">
        <f t="shared" si="11"/>
        <v>55.25</v>
      </c>
      <c r="AP26" s="215">
        <f t="shared" si="12"/>
        <v>74.800000000000011</v>
      </c>
      <c r="AQ26" s="215">
        <f t="shared" si="13"/>
        <v>56.3125</v>
      </c>
      <c r="AR26" s="215">
        <f t="shared" si="14"/>
        <v>60</v>
      </c>
      <c r="AS26" s="215">
        <f t="shared" si="15"/>
        <v>64.8125</v>
      </c>
      <c r="AT26" s="215">
        <f t="shared" si="16"/>
        <v>57</v>
      </c>
      <c r="AU26" s="215">
        <f t="shared" si="17"/>
        <v>57.8</v>
      </c>
      <c r="AV26" s="215">
        <f t="shared" si="18"/>
        <v>58.933333333333337</v>
      </c>
      <c r="AW26" s="215">
        <f t="shared" si="19"/>
        <v>51</v>
      </c>
      <c r="AX26" s="215">
        <f t="shared" si="20"/>
        <v>66.86666666666666</v>
      </c>
      <c r="AY26" s="215"/>
      <c r="AZ26" s="215">
        <f t="shared" si="21"/>
        <v>852.19999999999993</v>
      </c>
      <c r="BA26" s="215"/>
      <c r="BB26" s="215"/>
      <c r="BC26" s="215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</row>
    <row r="27" spans="2:98" s="108" customFormat="1">
      <c r="B27" s="108" t="s">
        <v>158</v>
      </c>
      <c r="C27" s="108" t="s">
        <v>159</v>
      </c>
      <c r="D27" s="109">
        <v>105</v>
      </c>
      <c r="E27" s="108" t="s">
        <v>6</v>
      </c>
      <c r="F27" s="110">
        <f t="shared" si="4"/>
        <v>3.8466666666666671</v>
      </c>
      <c r="G27" s="111">
        <v>5</v>
      </c>
      <c r="H27" s="111">
        <v>12</v>
      </c>
      <c r="I27" s="114">
        <f t="shared" si="22"/>
        <v>0.41666666666666669</v>
      </c>
      <c r="J27" s="108">
        <v>4</v>
      </c>
      <c r="K27" s="112">
        <f t="shared" si="5"/>
        <v>0.8</v>
      </c>
      <c r="L27" s="113">
        <v>4.2</v>
      </c>
      <c r="M27" s="113">
        <v>4</v>
      </c>
      <c r="N27" s="113">
        <v>3.4</v>
      </c>
      <c r="O27" s="113">
        <v>3.6</v>
      </c>
      <c r="P27" s="113">
        <v>3.6</v>
      </c>
      <c r="Q27" s="113">
        <v>3.8</v>
      </c>
      <c r="R27" s="113">
        <v>3.5</v>
      </c>
      <c r="S27" s="113">
        <v>3.8</v>
      </c>
      <c r="T27" s="113">
        <v>4</v>
      </c>
      <c r="U27" s="113">
        <v>4.5999999999999996</v>
      </c>
      <c r="V27" s="113">
        <v>3.2</v>
      </c>
      <c r="W27" s="113">
        <v>3.8</v>
      </c>
      <c r="X27" s="113">
        <v>4.2</v>
      </c>
      <c r="Y27" s="113">
        <v>3.6</v>
      </c>
      <c r="Z27" s="113">
        <v>4.4000000000000004</v>
      </c>
      <c r="AA27" s="110">
        <f t="shared" si="1"/>
        <v>3.8466666666666671</v>
      </c>
      <c r="AB27" s="110">
        <f t="shared" si="23"/>
        <v>3.8466666666666671</v>
      </c>
      <c r="AC27" s="125">
        <v>3.1887560276635916</v>
      </c>
      <c r="AD27" s="124">
        <v>3.2201453098768984</v>
      </c>
      <c r="AE27" s="123">
        <v>3.3021077564798254</v>
      </c>
      <c r="AF27" s="83"/>
      <c r="AG27" s="83"/>
      <c r="AH27" s="215"/>
      <c r="AI27" s="215"/>
      <c r="AJ27" s="215">
        <f t="shared" si="6"/>
        <v>21</v>
      </c>
      <c r="AK27" s="215">
        <f t="shared" si="7"/>
        <v>20</v>
      </c>
      <c r="AL27" s="215">
        <f t="shared" si="8"/>
        <v>17</v>
      </c>
      <c r="AM27" s="215">
        <f t="shared" si="9"/>
        <v>18</v>
      </c>
      <c r="AN27" s="215">
        <f t="shared" si="10"/>
        <v>18</v>
      </c>
      <c r="AO27" s="215">
        <f t="shared" si="11"/>
        <v>19</v>
      </c>
      <c r="AP27" s="215">
        <f t="shared" si="12"/>
        <v>17.5</v>
      </c>
      <c r="AQ27" s="215">
        <f t="shared" si="13"/>
        <v>19</v>
      </c>
      <c r="AR27" s="215">
        <f t="shared" si="14"/>
        <v>20</v>
      </c>
      <c r="AS27" s="215">
        <f t="shared" si="15"/>
        <v>23</v>
      </c>
      <c r="AT27" s="215">
        <f t="shared" si="16"/>
        <v>16</v>
      </c>
      <c r="AU27" s="215">
        <f t="shared" si="17"/>
        <v>19</v>
      </c>
      <c r="AV27" s="215">
        <f t="shared" si="18"/>
        <v>21</v>
      </c>
      <c r="AW27" s="215">
        <f t="shared" si="19"/>
        <v>18</v>
      </c>
      <c r="AX27" s="215">
        <f t="shared" si="20"/>
        <v>22</v>
      </c>
      <c r="AY27" s="215"/>
      <c r="AZ27" s="215">
        <f t="shared" si="21"/>
        <v>288.5</v>
      </c>
      <c r="BA27" s="215"/>
      <c r="BB27" s="215"/>
      <c r="BC27" s="215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</row>
    <row r="28" spans="2:98" s="108" customFormat="1">
      <c r="B28" s="131" t="s">
        <v>255</v>
      </c>
      <c r="C28" s="131" t="s">
        <v>256</v>
      </c>
      <c r="D28" s="132">
        <v>105</v>
      </c>
      <c r="E28" s="131" t="s">
        <v>6</v>
      </c>
      <c r="F28" s="133">
        <f t="shared" si="4"/>
        <v>3.1142857142857143</v>
      </c>
      <c r="G28" s="134">
        <v>7</v>
      </c>
      <c r="H28" s="134">
        <v>16</v>
      </c>
      <c r="I28" s="135">
        <f t="shared" si="22"/>
        <v>0.4375</v>
      </c>
      <c r="J28" s="131">
        <v>2</v>
      </c>
      <c r="K28" s="136">
        <f t="shared" si="5"/>
        <v>0.2857142857142857</v>
      </c>
      <c r="L28" s="137">
        <v>3.1428571428571428</v>
      </c>
      <c r="M28" s="137">
        <v>3.1428571428571428</v>
      </c>
      <c r="N28" s="137">
        <v>2</v>
      </c>
      <c r="O28" s="137">
        <v>2.4285714285714284</v>
      </c>
      <c r="P28" s="137">
        <v>3.1428571428571428</v>
      </c>
      <c r="Q28" s="137">
        <v>3</v>
      </c>
      <c r="R28" s="137">
        <v>3.8571428571428572</v>
      </c>
      <c r="S28" s="137">
        <v>2.8571428571428572</v>
      </c>
      <c r="T28" s="137">
        <v>3.7142857142857144</v>
      </c>
      <c r="U28" s="137">
        <v>4</v>
      </c>
      <c r="V28" s="137">
        <v>2.4285714285714284</v>
      </c>
      <c r="W28" s="137">
        <v>3.2857142857142856</v>
      </c>
      <c r="X28" s="137">
        <v>3</v>
      </c>
      <c r="Y28" s="137">
        <v>3</v>
      </c>
      <c r="Z28" s="137">
        <v>3.7142857142857144</v>
      </c>
      <c r="AA28" s="133">
        <f t="shared" si="1"/>
        <v>3.1142857142857143</v>
      </c>
      <c r="AB28" s="133">
        <f t="shared" si="23"/>
        <v>3.1142857142857143</v>
      </c>
      <c r="AC28" s="165">
        <v>3.1887560276635916</v>
      </c>
      <c r="AD28" s="161">
        <v>3.2201453098768984</v>
      </c>
      <c r="AE28" s="163">
        <v>3.3021077564798254</v>
      </c>
      <c r="AF28" s="83"/>
      <c r="AG28" s="83"/>
      <c r="AH28" s="215"/>
      <c r="AI28" s="215"/>
      <c r="AJ28" s="215">
        <f t="shared" si="6"/>
        <v>22</v>
      </c>
      <c r="AK28" s="215">
        <f t="shared" si="7"/>
        <v>22</v>
      </c>
      <c r="AL28" s="215">
        <f t="shared" si="8"/>
        <v>14</v>
      </c>
      <c r="AM28" s="215">
        <f t="shared" si="9"/>
        <v>17</v>
      </c>
      <c r="AN28" s="215">
        <f t="shared" si="10"/>
        <v>22</v>
      </c>
      <c r="AO28" s="215">
        <f t="shared" si="11"/>
        <v>21</v>
      </c>
      <c r="AP28" s="215">
        <f t="shared" si="12"/>
        <v>27</v>
      </c>
      <c r="AQ28" s="215">
        <f t="shared" si="13"/>
        <v>20</v>
      </c>
      <c r="AR28" s="215">
        <f t="shared" si="14"/>
        <v>26</v>
      </c>
      <c r="AS28" s="215">
        <f t="shared" si="15"/>
        <v>28</v>
      </c>
      <c r="AT28" s="215">
        <f t="shared" si="16"/>
        <v>17</v>
      </c>
      <c r="AU28" s="215">
        <f t="shared" si="17"/>
        <v>23</v>
      </c>
      <c r="AV28" s="215">
        <f t="shared" si="18"/>
        <v>21</v>
      </c>
      <c r="AW28" s="215">
        <f t="shared" si="19"/>
        <v>21</v>
      </c>
      <c r="AX28" s="215">
        <f t="shared" si="20"/>
        <v>26</v>
      </c>
      <c r="AY28" s="215"/>
      <c r="AZ28" s="215">
        <f t="shared" si="21"/>
        <v>327</v>
      </c>
      <c r="BA28" s="215"/>
      <c r="BB28" s="215"/>
      <c r="BC28" s="215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</row>
    <row r="29" spans="2:98" s="83" customFormat="1">
      <c r="B29" s="83" t="s">
        <v>249</v>
      </c>
      <c r="C29" s="83" t="s">
        <v>250</v>
      </c>
      <c r="D29" s="117">
        <v>106</v>
      </c>
      <c r="E29" s="116" t="s">
        <v>7</v>
      </c>
      <c r="F29" s="118">
        <f t="shared" si="4"/>
        <v>3.9111111111111114</v>
      </c>
      <c r="G29" s="119">
        <v>7</v>
      </c>
      <c r="H29" s="119">
        <v>38</v>
      </c>
      <c r="I29" s="120">
        <f t="shared" si="22"/>
        <v>0.18421052631578946</v>
      </c>
      <c r="J29" s="116">
        <v>4</v>
      </c>
      <c r="K29" s="121">
        <f t="shared" si="5"/>
        <v>0.5714285714285714</v>
      </c>
      <c r="L29" s="122">
        <v>4</v>
      </c>
      <c r="M29" s="122">
        <v>3.8571428571428572</v>
      </c>
      <c r="N29" s="122">
        <v>3.7142857142857144</v>
      </c>
      <c r="O29" s="122">
        <v>3.7142857142857144</v>
      </c>
      <c r="P29" s="122">
        <v>3.2857142857142856</v>
      </c>
      <c r="Q29" s="122">
        <v>3.7142857142857144</v>
      </c>
      <c r="R29" s="122">
        <v>3</v>
      </c>
      <c r="S29" s="122">
        <v>3.7142857142857144</v>
      </c>
      <c r="T29" s="122">
        <v>4.2857142857142856</v>
      </c>
      <c r="U29" s="122">
        <v>3.8571428571428572</v>
      </c>
      <c r="V29" s="122">
        <v>4.2857142857142856</v>
      </c>
      <c r="W29" s="122">
        <v>4.1428571428571432</v>
      </c>
      <c r="X29" s="122">
        <v>4.2857142857142856</v>
      </c>
      <c r="Y29" s="122">
        <v>4.1428571428571432</v>
      </c>
      <c r="Z29" s="122">
        <v>4.666666666666667</v>
      </c>
      <c r="AA29" s="118">
        <f t="shared" si="1"/>
        <v>3.9111111111111114</v>
      </c>
      <c r="AB29" s="118">
        <f t="shared" si="23"/>
        <v>3.9111111111111114</v>
      </c>
      <c r="AC29" s="125">
        <f>AVERAGE(L29:Z30)</f>
        <v>4.0822222222222226</v>
      </c>
      <c r="AD29" s="124">
        <v>3.3615239392719296</v>
      </c>
      <c r="AE29" s="123">
        <v>3.3021077564798254</v>
      </c>
      <c r="AH29" s="215"/>
      <c r="AI29" s="215"/>
      <c r="AJ29" s="215">
        <f t="shared" si="6"/>
        <v>28</v>
      </c>
      <c r="AK29" s="215">
        <f t="shared" si="7"/>
        <v>27</v>
      </c>
      <c r="AL29" s="215">
        <f t="shared" si="8"/>
        <v>26</v>
      </c>
      <c r="AM29" s="215">
        <f t="shared" si="9"/>
        <v>26</v>
      </c>
      <c r="AN29" s="215">
        <f t="shared" si="10"/>
        <v>23</v>
      </c>
      <c r="AO29" s="215">
        <f t="shared" si="11"/>
        <v>26</v>
      </c>
      <c r="AP29" s="215">
        <f t="shared" si="12"/>
        <v>21</v>
      </c>
      <c r="AQ29" s="215">
        <f t="shared" si="13"/>
        <v>26</v>
      </c>
      <c r="AR29" s="215">
        <f t="shared" si="14"/>
        <v>30</v>
      </c>
      <c r="AS29" s="215">
        <f t="shared" si="15"/>
        <v>27</v>
      </c>
      <c r="AT29" s="215">
        <f t="shared" si="16"/>
        <v>30</v>
      </c>
      <c r="AU29" s="215">
        <f t="shared" si="17"/>
        <v>29.000000000000004</v>
      </c>
      <c r="AV29" s="215">
        <f t="shared" si="18"/>
        <v>30</v>
      </c>
      <c r="AW29" s="215">
        <f t="shared" si="19"/>
        <v>29.000000000000004</v>
      </c>
      <c r="AX29" s="215">
        <f t="shared" si="20"/>
        <v>32.666666666666671</v>
      </c>
      <c r="AY29" s="215"/>
      <c r="AZ29" s="215">
        <f t="shared" si="21"/>
        <v>410.66666666666669</v>
      </c>
      <c r="BA29" s="215"/>
      <c r="BB29" s="215"/>
      <c r="BC29" s="215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</row>
    <row r="30" spans="2:98" s="83" customFormat="1">
      <c r="B30" s="204" t="s">
        <v>251</v>
      </c>
      <c r="C30" s="204" t="s">
        <v>252</v>
      </c>
      <c r="D30" s="245">
        <v>106</v>
      </c>
      <c r="E30" s="246" t="s">
        <v>7</v>
      </c>
      <c r="F30" s="247">
        <f t="shared" si="4"/>
        <v>4.2533333333333339</v>
      </c>
      <c r="G30" s="248">
        <v>5</v>
      </c>
      <c r="H30" s="248">
        <v>15</v>
      </c>
      <c r="I30" s="249">
        <f t="shared" si="22"/>
        <v>0.33333333333333331</v>
      </c>
      <c r="J30" s="246">
        <v>5</v>
      </c>
      <c r="K30" s="250">
        <f t="shared" si="5"/>
        <v>1</v>
      </c>
      <c r="L30" s="251">
        <v>4</v>
      </c>
      <c r="M30" s="251">
        <v>4</v>
      </c>
      <c r="N30" s="251">
        <v>3.8</v>
      </c>
      <c r="O30" s="251">
        <v>3.8</v>
      </c>
      <c r="P30" s="251">
        <v>4.2</v>
      </c>
      <c r="Q30" s="251">
        <v>4</v>
      </c>
      <c r="R30" s="251">
        <v>5</v>
      </c>
      <c r="S30" s="251">
        <v>4.5999999999999996</v>
      </c>
      <c r="T30" s="251">
        <v>4.2</v>
      </c>
      <c r="U30" s="251">
        <v>4.8</v>
      </c>
      <c r="V30" s="251">
        <v>4.2</v>
      </c>
      <c r="W30" s="251">
        <v>4</v>
      </c>
      <c r="X30" s="251">
        <v>4.2</v>
      </c>
      <c r="Y30" s="251">
        <v>4.2</v>
      </c>
      <c r="Z30" s="251">
        <v>4.8</v>
      </c>
      <c r="AA30" s="247">
        <f t="shared" si="1"/>
        <v>4.2533333333333339</v>
      </c>
      <c r="AB30" s="156">
        <f t="shared" si="23"/>
        <v>4.2533333333333339</v>
      </c>
      <c r="AC30" s="205">
        <f>AVERAGE(L29:Z30)</f>
        <v>4.0822222222222226</v>
      </c>
      <c r="AD30" s="206">
        <v>3.3615239392719296</v>
      </c>
      <c r="AE30" s="207">
        <v>3.3021077564798254</v>
      </c>
      <c r="AH30" s="215"/>
      <c r="AI30" s="215"/>
      <c r="AJ30" s="215">
        <f t="shared" si="6"/>
        <v>20</v>
      </c>
      <c r="AK30" s="215">
        <f t="shared" si="7"/>
        <v>20</v>
      </c>
      <c r="AL30" s="215">
        <f t="shared" si="8"/>
        <v>19</v>
      </c>
      <c r="AM30" s="215">
        <f t="shared" si="9"/>
        <v>19</v>
      </c>
      <c r="AN30" s="215">
        <f t="shared" si="10"/>
        <v>21</v>
      </c>
      <c r="AO30" s="215">
        <f t="shared" si="11"/>
        <v>20</v>
      </c>
      <c r="AP30" s="215">
        <f t="shared" si="12"/>
        <v>25</v>
      </c>
      <c r="AQ30" s="215">
        <f t="shared" si="13"/>
        <v>23</v>
      </c>
      <c r="AR30" s="215">
        <f t="shared" si="14"/>
        <v>21</v>
      </c>
      <c r="AS30" s="215">
        <f t="shared" si="15"/>
        <v>24</v>
      </c>
      <c r="AT30" s="215">
        <f t="shared" si="16"/>
        <v>21</v>
      </c>
      <c r="AU30" s="215">
        <f t="shared" si="17"/>
        <v>20</v>
      </c>
      <c r="AV30" s="215">
        <f t="shared" si="18"/>
        <v>21</v>
      </c>
      <c r="AW30" s="215">
        <f t="shared" si="19"/>
        <v>21</v>
      </c>
      <c r="AX30" s="215">
        <f t="shared" si="20"/>
        <v>24</v>
      </c>
      <c r="AY30" s="215"/>
      <c r="AZ30" s="215">
        <f t="shared" si="21"/>
        <v>319</v>
      </c>
      <c r="BA30" s="215"/>
      <c r="BB30" s="215"/>
      <c r="BC30" s="215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</row>
    <row r="31" spans="2:98" s="108" customFormat="1">
      <c r="B31" s="131" t="s">
        <v>209</v>
      </c>
      <c r="C31" s="131" t="s">
        <v>210</v>
      </c>
      <c r="D31" s="132">
        <v>151</v>
      </c>
      <c r="E31" s="131" t="s">
        <v>24</v>
      </c>
      <c r="F31" s="133">
        <f t="shared" si="4"/>
        <v>2.9101851851851857</v>
      </c>
      <c r="G31" s="134">
        <v>9</v>
      </c>
      <c r="H31" s="134">
        <v>38</v>
      </c>
      <c r="I31" s="135">
        <f t="shared" si="22"/>
        <v>0.23684210526315788</v>
      </c>
      <c r="J31" s="131">
        <v>8</v>
      </c>
      <c r="K31" s="136">
        <f t="shared" si="5"/>
        <v>0.88888888888888884</v>
      </c>
      <c r="L31" s="137">
        <v>3</v>
      </c>
      <c r="M31" s="137">
        <v>3.2222222222222223</v>
      </c>
      <c r="N31" s="137">
        <v>2.4444444444444446</v>
      </c>
      <c r="O31" s="137">
        <v>2.2222222222222223</v>
      </c>
      <c r="P31" s="137">
        <v>3.5</v>
      </c>
      <c r="Q31" s="137">
        <v>2.7777777777777777</v>
      </c>
      <c r="R31" s="137">
        <v>3.625</v>
      </c>
      <c r="S31" s="137">
        <v>2.8888888888888888</v>
      </c>
      <c r="T31" s="137">
        <v>2</v>
      </c>
      <c r="U31" s="137">
        <v>2.5555555555555554</v>
      </c>
      <c r="V31" s="137">
        <v>2.8888888888888888</v>
      </c>
      <c r="W31" s="137">
        <v>3.4444444444444446</v>
      </c>
      <c r="X31" s="137">
        <v>3.3333333333333335</v>
      </c>
      <c r="Y31" s="137">
        <v>3</v>
      </c>
      <c r="Z31" s="137">
        <v>2.75</v>
      </c>
      <c r="AA31" s="219">
        <f>AVERAGE(L31:Z31)</f>
        <v>2.9101851851851857</v>
      </c>
      <c r="AB31" s="133">
        <f>AVERAGE(L31:Z31,L48:Z48,L107:Z107,L108:Z108)</f>
        <v>3.3950234950234943</v>
      </c>
      <c r="AC31" s="165">
        <f>AVERAGE(L31:Z31)</f>
        <v>2.9101851851851857</v>
      </c>
      <c r="AD31" s="161">
        <v>3.4030446310322908</v>
      </c>
      <c r="AE31" s="163">
        <v>3.3021077564798254</v>
      </c>
      <c r="AF31" s="83"/>
      <c r="AG31" s="83"/>
      <c r="AH31" s="215"/>
      <c r="AI31" s="215"/>
      <c r="AJ31" s="215">
        <f t="shared" si="6"/>
        <v>27</v>
      </c>
      <c r="AK31" s="215">
        <f t="shared" si="7"/>
        <v>29</v>
      </c>
      <c r="AL31" s="215">
        <f t="shared" si="8"/>
        <v>22</v>
      </c>
      <c r="AM31" s="215">
        <f t="shared" si="9"/>
        <v>20</v>
      </c>
      <c r="AN31" s="215">
        <f t="shared" si="10"/>
        <v>31.5</v>
      </c>
      <c r="AO31" s="215">
        <f t="shared" si="11"/>
        <v>25</v>
      </c>
      <c r="AP31" s="215">
        <f t="shared" si="12"/>
        <v>32.625</v>
      </c>
      <c r="AQ31" s="215">
        <f t="shared" si="13"/>
        <v>26</v>
      </c>
      <c r="AR31" s="215">
        <f t="shared" si="14"/>
        <v>18</v>
      </c>
      <c r="AS31" s="215">
        <f t="shared" si="15"/>
        <v>23</v>
      </c>
      <c r="AT31" s="215">
        <f t="shared" si="16"/>
        <v>26</v>
      </c>
      <c r="AU31" s="215">
        <f t="shared" si="17"/>
        <v>31</v>
      </c>
      <c r="AV31" s="215">
        <f t="shared" si="18"/>
        <v>30</v>
      </c>
      <c r="AW31" s="215">
        <f t="shared" si="19"/>
        <v>27</v>
      </c>
      <c r="AX31" s="215">
        <f t="shared" si="20"/>
        <v>24.75</v>
      </c>
      <c r="AY31" s="215"/>
      <c r="AZ31" s="215">
        <f t="shared" si="21"/>
        <v>392.875</v>
      </c>
      <c r="BA31" s="215"/>
      <c r="BB31" s="215"/>
      <c r="BC31" s="215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</row>
    <row r="32" spans="2:98" s="83" customFormat="1">
      <c r="B32" s="83" t="s">
        <v>192</v>
      </c>
      <c r="C32" s="83" t="s">
        <v>193</v>
      </c>
      <c r="D32" s="117">
        <v>201</v>
      </c>
      <c r="E32" s="116" t="s">
        <v>9</v>
      </c>
      <c r="F32" s="118">
        <f t="shared" si="4"/>
        <v>2.5646031746031741</v>
      </c>
      <c r="G32" s="119">
        <v>30</v>
      </c>
      <c r="H32" s="119">
        <v>103</v>
      </c>
      <c r="I32" s="120">
        <f t="shared" si="22"/>
        <v>0.29126213592233008</v>
      </c>
      <c r="J32" s="116">
        <v>12</v>
      </c>
      <c r="K32" s="121">
        <f t="shared" si="5"/>
        <v>0.4</v>
      </c>
      <c r="L32" s="122">
        <v>2.6206896551724137</v>
      </c>
      <c r="M32" s="122">
        <v>2.7</v>
      </c>
      <c r="N32" s="122">
        <v>2.1</v>
      </c>
      <c r="O32" s="122">
        <v>1.7666666666666666</v>
      </c>
      <c r="P32" s="122">
        <v>2.103448275862069</v>
      </c>
      <c r="Q32" s="122">
        <v>2.25</v>
      </c>
      <c r="R32" s="122">
        <v>1.7857142857142858</v>
      </c>
      <c r="S32" s="122">
        <v>2.5333333333333332</v>
      </c>
      <c r="T32" s="122">
        <v>3.8</v>
      </c>
      <c r="U32" s="122">
        <v>3.7666666666666666</v>
      </c>
      <c r="V32" s="122">
        <v>2.2999999999999998</v>
      </c>
      <c r="W32" s="122">
        <v>2.5666666666666669</v>
      </c>
      <c r="X32" s="122">
        <v>2.5</v>
      </c>
      <c r="Y32" s="122">
        <v>2.2758620689655173</v>
      </c>
      <c r="Z32" s="122">
        <v>3.4</v>
      </c>
      <c r="AA32" s="118">
        <f t="shared" si="1"/>
        <v>2.5646031746031741</v>
      </c>
      <c r="AB32" s="241">
        <f>AVERAGE(L32:Z32)</f>
        <v>2.5646031746031741</v>
      </c>
      <c r="AC32" s="125">
        <f>AVERAGE(L32:Z34)</f>
        <v>3.0548677248677247</v>
      </c>
      <c r="AD32" s="124">
        <v>3.3189734053837658</v>
      </c>
      <c r="AE32" s="123">
        <v>3.3021077564798254</v>
      </c>
      <c r="AH32" s="215"/>
      <c r="AI32" s="215"/>
      <c r="AJ32" s="215">
        <f t="shared" si="6"/>
        <v>78.620689655172413</v>
      </c>
      <c r="AK32" s="215">
        <f t="shared" si="7"/>
        <v>81</v>
      </c>
      <c r="AL32" s="215">
        <f t="shared" si="8"/>
        <v>63</v>
      </c>
      <c r="AM32" s="215">
        <f t="shared" si="9"/>
        <v>53</v>
      </c>
      <c r="AN32" s="215">
        <f t="shared" si="10"/>
        <v>63.103448275862071</v>
      </c>
      <c r="AO32" s="215">
        <f t="shared" si="11"/>
        <v>67.5</v>
      </c>
      <c r="AP32" s="215">
        <f t="shared" si="12"/>
        <v>53.571428571428577</v>
      </c>
      <c r="AQ32" s="215">
        <f t="shared" si="13"/>
        <v>76</v>
      </c>
      <c r="AR32" s="215">
        <f t="shared" si="14"/>
        <v>114</v>
      </c>
      <c r="AS32" s="215">
        <f t="shared" si="15"/>
        <v>113</v>
      </c>
      <c r="AT32" s="215">
        <f t="shared" si="16"/>
        <v>69</v>
      </c>
      <c r="AU32" s="215">
        <f t="shared" si="17"/>
        <v>77</v>
      </c>
      <c r="AV32" s="215">
        <f t="shared" si="18"/>
        <v>75</v>
      </c>
      <c r="AW32" s="215">
        <f t="shared" si="19"/>
        <v>68.275862068965523</v>
      </c>
      <c r="AX32" s="215">
        <f t="shared" si="20"/>
        <v>102</v>
      </c>
      <c r="AY32" s="215"/>
      <c r="AZ32" s="215">
        <f t="shared" si="21"/>
        <v>1154.0714285714287</v>
      </c>
      <c r="BA32" s="215"/>
      <c r="BB32" s="215"/>
      <c r="BC32" s="215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</row>
    <row r="33" spans="2:98" s="83" customFormat="1">
      <c r="B33" s="83" t="s">
        <v>194</v>
      </c>
      <c r="C33" s="83" t="s">
        <v>195</v>
      </c>
      <c r="D33" s="117">
        <v>201</v>
      </c>
      <c r="E33" s="116" t="s">
        <v>9</v>
      </c>
      <c r="F33" s="118">
        <f t="shared" si="4"/>
        <v>3.4666666666666663</v>
      </c>
      <c r="G33" s="119">
        <v>4</v>
      </c>
      <c r="H33" s="119">
        <v>16</v>
      </c>
      <c r="I33" s="120">
        <f t="shared" si="22"/>
        <v>0.25</v>
      </c>
      <c r="J33" s="116">
        <v>2</v>
      </c>
      <c r="K33" s="121">
        <f t="shared" si="5"/>
        <v>0.5</v>
      </c>
      <c r="L33" s="122">
        <v>3.3333333333333335</v>
      </c>
      <c r="M33" s="122">
        <v>3</v>
      </c>
      <c r="N33" s="122">
        <v>2.6666666666666665</v>
      </c>
      <c r="O33" s="122">
        <v>2.6666666666666665</v>
      </c>
      <c r="P33" s="122">
        <v>2.3333333333333335</v>
      </c>
      <c r="Q33" s="122">
        <v>3</v>
      </c>
      <c r="R33" s="122">
        <v>4.333333333333333</v>
      </c>
      <c r="S33" s="122">
        <v>3.3333333333333335</v>
      </c>
      <c r="T33" s="122">
        <v>4.666666666666667</v>
      </c>
      <c r="U33" s="122">
        <v>4.333333333333333</v>
      </c>
      <c r="V33" s="122">
        <v>3.3333333333333335</v>
      </c>
      <c r="W33" s="122">
        <v>3.6666666666666665</v>
      </c>
      <c r="X33" s="122">
        <v>3.6666666666666665</v>
      </c>
      <c r="Y33" s="122">
        <v>3.6666666666666665</v>
      </c>
      <c r="Z33" s="122">
        <v>4</v>
      </c>
      <c r="AA33" s="118">
        <f t="shared" si="1"/>
        <v>3.4666666666666663</v>
      </c>
      <c r="AB33" s="241">
        <f>AVERAGE(L33:Z33)</f>
        <v>3.4666666666666663</v>
      </c>
      <c r="AC33" s="125">
        <v>3.0548677248677247</v>
      </c>
      <c r="AD33" s="124">
        <v>3.3189734053837658</v>
      </c>
      <c r="AE33" s="123">
        <v>3.3021077564798254</v>
      </c>
      <c r="AH33" s="215"/>
      <c r="AI33" s="215"/>
      <c r="AJ33" s="215">
        <f t="shared" si="6"/>
        <v>13.333333333333334</v>
      </c>
      <c r="AK33" s="215">
        <f t="shared" si="7"/>
        <v>12</v>
      </c>
      <c r="AL33" s="215">
        <f t="shared" si="8"/>
        <v>10.666666666666666</v>
      </c>
      <c r="AM33" s="215">
        <f t="shared" si="9"/>
        <v>10.666666666666666</v>
      </c>
      <c r="AN33" s="215">
        <f t="shared" si="10"/>
        <v>9.3333333333333339</v>
      </c>
      <c r="AO33" s="215">
        <f t="shared" si="11"/>
        <v>12</v>
      </c>
      <c r="AP33" s="215">
        <f t="shared" si="12"/>
        <v>17.333333333333332</v>
      </c>
      <c r="AQ33" s="215">
        <f t="shared" si="13"/>
        <v>13.333333333333334</v>
      </c>
      <c r="AR33" s="215">
        <f t="shared" si="14"/>
        <v>18.666666666666668</v>
      </c>
      <c r="AS33" s="215">
        <f t="shared" si="15"/>
        <v>17.333333333333332</v>
      </c>
      <c r="AT33" s="215">
        <f t="shared" si="16"/>
        <v>13.333333333333334</v>
      </c>
      <c r="AU33" s="215">
        <f t="shared" si="17"/>
        <v>14.666666666666666</v>
      </c>
      <c r="AV33" s="215">
        <f t="shared" si="18"/>
        <v>14.666666666666666</v>
      </c>
      <c r="AW33" s="215">
        <f t="shared" si="19"/>
        <v>14.666666666666666</v>
      </c>
      <c r="AX33" s="215">
        <f t="shared" si="20"/>
        <v>16</v>
      </c>
      <c r="AY33" s="215"/>
      <c r="AZ33" s="215">
        <f t="shared" si="21"/>
        <v>207.99999999999997</v>
      </c>
      <c r="BA33" s="215"/>
      <c r="BB33" s="215"/>
      <c r="BC33" s="215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</row>
    <row r="34" spans="2:98" s="83" customFormat="1">
      <c r="B34" s="138" t="s">
        <v>245</v>
      </c>
      <c r="C34" s="138" t="s">
        <v>246</v>
      </c>
      <c r="D34" s="155">
        <v>201</v>
      </c>
      <c r="E34" s="154" t="s">
        <v>9</v>
      </c>
      <c r="F34" s="156">
        <f t="shared" si="4"/>
        <v>3.1333333333333333</v>
      </c>
      <c r="G34" s="157">
        <v>8</v>
      </c>
      <c r="H34" s="157">
        <v>25</v>
      </c>
      <c r="I34" s="158">
        <f>G34/H34</f>
        <v>0.32</v>
      </c>
      <c r="J34" s="154">
        <v>4</v>
      </c>
      <c r="K34" s="159">
        <f t="shared" si="5"/>
        <v>0.5</v>
      </c>
      <c r="L34" s="160">
        <v>3.25</v>
      </c>
      <c r="M34" s="160">
        <v>3.25</v>
      </c>
      <c r="N34" s="160">
        <v>3</v>
      </c>
      <c r="O34" s="160">
        <v>2.125</v>
      </c>
      <c r="P34" s="160">
        <v>2</v>
      </c>
      <c r="Q34" s="160">
        <v>2.75</v>
      </c>
      <c r="R34" s="160">
        <v>3.7142857142857144</v>
      </c>
      <c r="S34" s="160">
        <v>3</v>
      </c>
      <c r="T34" s="160">
        <v>3.375</v>
      </c>
      <c r="U34" s="160">
        <v>4.25</v>
      </c>
      <c r="V34" s="160">
        <v>3</v>
      </c>
      <c r="W34" s="160">
        <v>3.2857142857142856</v>
      </c>
      <c r="X34" s="160">
        <v>3.25</v>
      </c>
      <c r="Y34" s="160">
        <v>2.5</v>
      </c>
      <c r="Z34" s="160">
        <v>4.25</v>
      </c>
      <c r="AA34" s="156">
        <f t="shared" si="1"/>
        <v>3.1333333333333333</v>
      </c>
      <c r="AB34" s="242">
        <f>AVERAGE(L34:Z34)</f>
        <v>3.1333333333333333</v>
      </c>
      <c r="AC34" s="165">
        <v>3.0548677248677247</v>
      </c>
      <c r="AD34" s="161">
        <v>3.3189734053837658</v>
      </c>
      <c r="AE34" s="163">
        <v>3.3021077564798254</v>
      </c>
      <c r="AH34" s="215"/>
      <c r="AI34" s="215"/>
      <c r="AJ34" s="215">
        <f t="shared" si="6"/>
        <v>26</v>
      </c>
      <c r="AK34" s="215">
        <f t="shared" si="7"/>
        <v>26</v>
      </c>
      <c r="AL34" s="215">
        <f t="shared" si="8"/>
        <v>24</v>
      </c>
      <c r="AM34" s="215">
        <f t="shared" si="9"/>
        <v>17</v>
      </c>
      <c r="AN34" s="215">
        <f t="shared" si="10"/>
        <v>16</v>
      </c>
      <c r="AO34" s="215">
        <f t="shared" si="11"/>
        <v>22</v>
      </c>
      <c r="AP34" s="215">
        <f t="shared" si="12"/>
        <v>29.714285714285715</v>
      </c>
      <c r="AQ34" s="215">
        <f t="shared" si="13"/>
        <v>24</v>
      </c>
      <c r="AR34" s="215">
        <f t="shared" si="14"/>
        <v>27</v>
      </c>
      <c r="AS34" s="215">
        <f t="shared" si="15"/>
        <v>34</v>
      </c>
      <c r="AT34" s="215">
        <f t="shared" si="16"/>
        <v>24</v>
      </c>
      <c r="AU34" s="215">
        <f t="shared" si="17"/>
        <v>26.285714285714285</v>
      </c>
      <c r="AV34" s="215">
        <f t="shared" si="18"/>
        <v>26</v>
      </c>
      <c r="AW34" s="215">
        <f t="shared" si="19"/>
        <v>20</v>
      </c>
      <c r="AX34" s="215">
        <f t="shared" si="20"/>
        <v>34</v>
      </c>
      <c r="AY34" s="215"/>
      <c r="AZ34" s="215">
        <f t="shared" si="21"/>
        <v>376</v>
      </c>
      <c r="BA34" s="215"/>
      <c r="BB34" s="215"/>
      <c r="BC34" s="215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</row>
    <row r="35" spans="2:98" s="108" customFormat="1">
      <c r="B35" s="108" t="s">
        <v>51</v>
      </c>
      <c r="C35" s="108" t="s">
        <v>52</v>
      </c>
      <c r="D35" s="109">
        <v>202</v>
      </c>
      <c r="E35" s="108" t="s">
        <v>10</v>
      </c>
      <c r="F35" s="110">
        <f t="shared" si="4"/>
        <v>2.8700122100122099</v>
      </c>
      <c r="G35" s="111">
        <v>15</v>
      </c>
      <c r="H35" s="111">
        <v>76</v>
      </c>
      <c r="I35" s="114">
        <f t="shared" si="22"/>
        <v>0.19736842105263158</v>
      </c>
      <c r="J35" s="108">
        <v>11</v>
      </c>
      <c r="K35" s="112">
        <f t="shared" si="5"/>
        <v>0.73333333333333328</v>
      </c>
      <c r="L35" s="113">
        <v>2.4666666666666668</v>
      </c>
      <c r="M35" s="113">
        <v>2.8666666666666667</v>
      </c>
      <c r="N35" s="113">
        <v>2.2000000000000002</v>
      </c>
      <c r="O35" s="113">
        <v>2.2666666666666666</v>
      </c>
      <c r="P35" s="113">
        <v>2.2142857142857144</v>
      </c>
      <c r="Q35" s="113">
        <v>2.8666666666666667</v>
      </c>
      <c r="R35" s="113">
        <v>3.4666666666666668</v>
      </c>
      <c r="S35" s="113">
        <v>2.8666666666666667</v>
      </c>
      <c r="T35" s="113">
        <v>3.6</v>
      </c>
      <c r="U35" s="113">
        <v>3.9333333333333331</v>
      </c>
      <c r="V35" s="113">
        <v>2.8666666666666667</v>
      </c>
      <c r="W35" s="113">
        <v>2.6</v>
      </c>
      <c r="X35" s="113">
        <v>2.7692307692307692</v>
      </c>
      <c r="Y35" s="113">
        <v>2.4</v>
      </c>
      <c r="Z35" s="113">
        <v>3.6666666666666665</v>
      </c>
      <c r="AA35" s="110">
        <f t="shared" si="1"/>
        <v>2.8700122100122099</v>
      </c>
      <c r="AB35" s="110">
        <f>AVERAGE(L35:Z35)</f>
        <v>2.8700122100122099</v>
      </c>
      <c r="AC35" s="125">
        <f>AVERAGE(L35:Z40)</f>
        <v>2.8717031202670595</v>
      </c>
      <c r="AD35" s="124">
        <v>3.2201453098768984</v>
      </c>
      <c r="AE35" s="123">
        <v>3.3021077564798254</v>
      </c>
      <c r="AF35" s="83"/>
      <c r="AG35" s="83"/>
      <c r="AH35" s="215"/>
      <c r="AI35" s="215"/>
      <c r="AJ35" s="215">
        <f t="shared" si="6"/>
        <v>37</v>
      </c>
      <c r="AK35" s="215">
        <f t="shared" si="7"/>
        <v>43</v>
      </c>
      <c r="AL35" s="215">
        <f t="shared" si="8"/>
        <v>33</v>
      </c>
      <c r="AM35" s="215">
        <f t="shared" si="9"/>
        <v>34</v>
      </c>
      <c r="AN35" s="215">
        <f t="shared" si="10"/>
        <v>33.214285714285715</v>
      </c>
      <c r="AO35" s="215">
        <f t="shared" si="11"/>
        <v>43</v>
      </c>
      <c r="AP35" s="215">
        <f t="shared" si="12"/>
        <v>52</v>
      </c>
      <c r="AQ35" s="215">
        <f t="shared" si="13"/>
        <v>43</v>
      </c>
      <c r="AR35" s="215">
        <f t="shared" si="14"/>
        <v>54</v>
      </c>
      <c r="AS35" s="215">
        <f t="shared" si="15"/>
        <v>59</v>
      </c>
      <c r="AT35" s="215">
        <f t="shared" si="16"/>
        <v>43</v>
      </c>
      <c r="AU35" s="215">
        <f t="shared" si="17"/>
        <v>39</v>
      </c>
      <c r="AV35" s="215">
        <f t="shared" si="18"/>
        <v>41.53846153846154</v>
      </c>
      <c r="AW35" s="215">
        <f t="shared" si="19"/>
        <v>36</v>
      </c>
      <c r="AX35" s="215">
        <f t="shared" si="20"/>
        <v>55</v>
      </c>
      <c r="AY35" s="215"/>
      <c r="AZ35" s="215">
        <f t="shared" si="21"/>
        <v>645.75274725274733</v>
      </c>
      <c r="BA35" s="215"/>
      <c r="BB35" s="215"/>
      <c r="BC35" s="215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</row>
    <row r="36" spans="2:98" s="108" customFormat="1">
      <c r="B36" s="108" t="s">
        <v>53</v>
      </c>
      <c r="C36" s="108" t="s">
        <v>54</v>
      </c>
      <c r="D36" s="109">
        <v>202</v>
      </c>
      <c r="E36" s="108" t="s">
        <v>10</v>
      </c>
      <c r="F36" s="110">
        <f t="shared" si="4"/>
        <v>2.9931699346405227</v>
      </c>
      <c r="G36" s="111">
        <v>17</v>
      </c>
      <c r="H36" s="111">
        <v>76</v>
      </c>
      <c r="I36" s="114">
        <f t="shared" si="22"/>
        <v>0.22368421052631579</v>
      </c>
      <c r="J36" s="108">
        <v>8</v>
      </c>
      <c r="K36" s="112">
        <f t="shared" si="5"/>
        <v>0.47058823529411764</v>
      </c>
      <c r="L36" s="113">
        <v>3.0625</v>
      </c>
      <c r="M36" s="113">
        <v>3.0625</v>
      </c>
      <c r="N36" s="113">
        <v>1.9375</v>
      </c>
      <c r="O36" s="113">
        <v>2.1875</v>
      </c>
      <c r="P36" s="113">
        <v>2.9411764705882355</v>
      </c>
      <c r="Q36" s="113">
        <v>2.875</v>
      </c>
      <c r="R36" s="113">
        <v>4.3529411764705879</v>
      </c>
      <c r="S36" s="113">
        <v>3.1176470588235294</v>
      </c>
      <c r="T36" s="113">
        <v>2.6470588235294117</v>
      </c>
      <c r="U36" s="113">
        <v>3.7058823529411766</v>
      </c>
      <c r="V36" s="113">
        <v>2.8235294117647061</v>
      </c>
      <c r="W36" s="113">
        <v>2.9411764705882355</v>
      </c>
      <c r="X36" s="113">
        <v>2.8235294117647061</v>
      </c>
      <c r="Y36" s="113">
        <v>3.0666666666666669</v>
      </c>
      <c r="Z36" s="113">
        <v>3.3529411764705883</v>
      </c>
      <c r="AA36" s="110">
        <f>AVERAGE(L36:Z36)</f>
        <v>2.9931699346405227</v>
      </c>
      <c r="AB36" s="110">
        <f>AB23</f>
        <v>3.1103157929838599</v>
      </c>
      <c r="AC36" s="125">
        <f>AVERAGE(L35:Z40)</f>
        <v>2.8717031202670595</v>
      </c>
      <c r="AD36" s="124">
        <v>3.2201453098768984</v>
      </c>
      <c r="AE36" s="123">
        <v>3.3021077564798254</v>
      </c>
      <c r="AF36" s="83"/>
      <c r="AG36" s="83"/>
      <c r="AH36" s="215"/>
      <c r="AI36" s="215"/>
      <c r="AJ36" s="215">
        <f t="shared" si="6"/>
        <v>52.0625</v>
      </c>
      <c r="AK36" s="215">
        <f t="shared" si="7"/>
        <v>52.0625</v>
      </c>
      <c r="AL36" s="215">
        <f t="shared" si="8"/>
        <v>32.9375</v>
      </c>
      <c r="AM36" s="215">
        <f t="shared" si="9"/>
        <v>37.1875</v>
      </c>
      <c r="AN36" s="215">
        <f t="shared" si="10"/>
        <v>50</v>
      </c>
      <c r="AO36" s="215">
        <f t="shared" si="11"/>
        <v>48.875</v>
      </c>
      <c r="AP36" s="215">
        <f t="shared" si="12"/>
        <v>74</v>
      </c>
      <c r="AQ36" s="215">
        <f t="shared" si="13"/>
        <v>53</v>
      </c>
      <c r="AR36" s="215">
        <f t="shared" si="14"/>
        <v>45</v>
      </c>
      <c r="AS36" s="215">
        <f t="shared" si="15"/>
        <v>63</v>
      </c>
      <c r="AT36" s="215">
        <f t="shared" si="16"/>
        <v>48</v>
      </c>
      <c r="AU36" s="215">
        <f t="shared" si="17"/>
        <v>50</v>
      </c>
      <c r="AV36" s="215">
        <f t="shared" si="18"/>
        <v>48</v>
      </c>
      <c r="AW36" s="215">
        <f t="shared" si="19"/>
        <v>52.13333333333334</v>
      </c>
      <c r="AX36" s="215">
        <f t="shared" si="20"/>
        <v>57</v>
      </c>
      <c r="AY36" s="215"/>
      <c r="AZ36" s="215">
        <f t="shared" si="21"/>
        <v>763.25833333333333</v>
      </c>
      <c r="BA36" s="215"/>
      <c r="BB36" s="215"/>
      <c r="BC36" s="215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</row>
    <row r="37" spans="2:98" s="108" customFormat="1">
      <c r="B37" s="108" t="s">
        <v>98</v>
      </c>
      <c r="C37" s="108" t="s">
        <v>99</v>
      </c>
      <c r="D37" s="109">
        <v>202</v>
      </c>
      <c r="E37" s="108" t="s">
        <v>10</v>
      </c>
      <c r="F37" s="110">
        <f t="shared" si="4"/>
        <v>2.8454492753623186</v>
      </c>
      <c r="G37" s="111">
        <v>25</v>
      </c>
      <c r="H37" s="111">
        <v>89</v>
      </c>
      <c r="I37" s="114">
        <f t="shared" si="22"/>
        <v>0.2808988764044944</v>
      </c>
      <c r="J37" s="115">
        <v>10</v>
      </c>
      <c r="K37" s="112">
        <f t="shared" si="5"/>
        <v>0.4</v>
      </c>
      <c r="L37" s="113">
        <v>3</v>
      </c>
      <c r="M37" s="113">
        <v>2.92</v>
      </c>
      <c r="N37" s="113">
        <v>2.36</v>
      </c>
      <c r="O37" s="113">
        <v>2.125</v>
      </c>
      <c r="P37" s="113">
        <v>2.44</v>
      </c>
      <c r="Q37" s="113">
        <v>2.48</v>
      </c>
      <c r="R37" s="113">
        <v>4.3600000000000003</v>
      </c>
      <c r="S37" s="113">
        <v>2.72</v>
      </c>
      <c r="T37" s="113">
        <v>3.125</v>
      </c>
      <c r="U37" s="113">
        <v>3.75</v>
      </c>
      <c r="V37" s="113">
        <v>2.44</v>
      </c>
      <c r="W37" s="113">
        <v>2.72</v>
      </c>
      <c r="X37" s="113">
        <v>2.36</v>
      </c>
      <c r="Y37" s="113">
        <v>2.5217391304347827</v>
      </c>
      <c r="Z37" s="113">
        <v>3.36</v>
      </c>
      <c r="AA37" s="110">
        <f>AVERAGE(L37:Z37)</f>
        <v>2.8454492753623186</v>
      </c>
      <c r="AB37" s="110">
        <f>AB24</f>
        <v>3.0403300081560944</v>
      </c>
      <c r="AC37" s="125">
        <v>2.8717031202670595</v>
      </c>
      <c r="AD37" s="124">
        <v>3.2201453098768984</v>
      </c>
      <c r="AE37" s="123">
        <v>3.3021077564798254</v>
      </c>
      <c r="AF37" s="83"/>
      <c r="AG37" s="83"/>
      <c r="AH37" s="215"/>
      <c r="AI37" s="215"/>
      <c r="AJ37" s="215">
        <f t="shared" si="6"/>
        <v>75</v>
      </c>
      <c r="AK37" s="215">
        <f t="shared" si="7"/>
        <v>73</v>
      </c>
      <c r="AL37" s="215">
        <f t="shared" si="8"/>
        <v>59</v>
      </c>
      <c r="AM37" s="215">
        <f t="shared" si="9"/>
        <v>53.125</v>
      </c>
      <c r="AN37" s="215">
        <f t="shared" si="10"/>
        <v>61</v>
      </c>
      <c r="AO37" s="215">
        <f t="shared" si="11"/>
        <v>62</v>
      </c>
      <c r="AP37" s="215">
        <f t="shared" si="12"/>
        <v>109.00000000000001</v>
      </c>
      <c r="AQ37" s="215">
        <f t="shared" si="13"/>
        <v>68</v>
      </c>
      <c r="AR37" s="215">
        <f t="shared" si="14"/>
        <v>78.125</v>
      </c>
      <c r="AS37" s="215">
        <f t="shared" si="15"/>
        <v>93.75</v>
      </c>
      <c r="AT37" s="215">
        <f t="shared" si="16"/>
        <v>61</v>
      </c>
      <c r="AU37" s="215">
        <f t="shared" si="17"/>
        <v>68</v>
      </c>
      <c r="AV37" s="215">
        <f t="shared" si="18"/>
        <v>59</v>
      </c>
      <c r="AW37" s="215">
        <f t="shared" si="19"/>
        <v>63.04347826086957</v>
      </c>
      <c r="AX37" s="215">
        <f t="shared" si="20"/>
        <v>84</v>
      </c>
      <c r="AY37" s="215"/>
      <c r="AZ37" s="215">
        <f t="shared" si="21"/>
        <v>1067.0434782608695</v>
      </c>
      <c r="BA37" s="215"/>
      <c r="BB37" s="215"/>
      <c r="BC37" s="215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</row>
    <row r="38" spans="2:98" s="108" customFormat="1">
      <c r="B38" s="108" t="s">
        <v>217</v>
      </c>
      <c r="C38" s="108" t="s">
        <v>218</v>
      </c>
      <c r="D38" s="109">
        <v>202</v>
      </c>
      <c r="E38" s="108" t="s">
        <v>10</v>
      </c>
      <c r="F38" s="110">
        <f t="shared" si="4"/>
        <v>3.1</v>
      </c>
      <c r="G38" s="111">
        <v>2</v>
      </c>
      <c r="H38" s="111">
        <v>8</v>
      </c>
      <c r="I38" s="114">
        <f t="shared" si="22"/>
        <v>0.25</v>
      </c>
      <c r="J38" s="108">
        <v>2</v>
      </c>
      <c r="K38" s="112">
        <f t="shared" si="5"/>
        <v>1</v>
      </c>
      <c r="L38" s="113">
        <v>3</v>
      </c>
      <c r="M38" s="113">
        <v>3.5</v>
      </c>
      <c r="N38" s="113">
        <v>3</v>
      </c>
      <c r="O38" s="113">
        <v>2.5</v>
      </c>
      <c r="P38" s="113">
        <v>3</v>
      </c>
      <c r="Q38" s="113">
        <v>3.5</v>
      </c>
      <c r="R38" s="113">
        <v>1</v>
      </c>
      <c r="S38" s="113">
        <v>3</v>
      </c>
      <c r="T38" s="113">
        <v>3.5</v>
      </c>
      <c r="U38" s="113">
        <v>4</v>
      </c>
      <c r="V38" s="113">
        <v>3.5</v>
      </c>
      <c r="W38" s="113">
        <v>3.5</v>
      </c>
      <c r="X38" s="113">
        <v>3</v>
      </c>
      <c r="Y38" s="113">
        <v>2.5</v>
      </c>
      <c r="Z38" s="113">
        <v>4</v>
      </c>
      <c r="AA38" s="110">
        <f t="shared" si="1"/>
        <v>3.1</v>
      </c>
      <c r="AB38" s="110">
        <f>AVERAGE(L38:Z38)</f>
        <v>3.1</v>
      </c>
      <c r="AC38" s="125">
        <v>2.8717031202670595</v>
      </c>
      <c r="AD38" s="124">
        <v>3.2201453098768984</v>
      </c>
      <c r="AE38" s="123">
        <v>3.3021077564798254</v>
      </c>
      <c r="AF38" s="83"/>
      <c r="AG38" s="83"/>
      <c r="AH38" s="215"/>
      <c r="AI38" s="215"/>
      <c r="AJ38" s="215">
        <f t="shared" si="6"/>
        <v>6</v>
      </c>
      <c r="AK38" s="215">
        <f t="shared" si="7"/>
        <v>7</v>
      </c>
      <c r="AL38" s="215">
        <f t="shared" si="8"/>
        <v>6</v>
      </c>
      <c r="AM38" s="215">
        <f t="shared" si="9"/>
        <v>5</v>
      </c>
      <c r="AN38" s="215">
        <f t="shared" si="10"/>
        <v>6</v>
      </c>
      <c r="AO38" s="215">
        <f t="shared" si="11"/>
        <v>7</v>
      </c>
      <c r="AP38" s="215">
        <f t="shared" si="12"/>
        <v>2</v>
      </c>
      <c r="AQ38" s="215">
        <f t="shared" si="13"/>
        <v>6</v>
      </c>
      <c r="AR38" s="215">
        <f t="shared" si="14"/>
        <v>7</v>
      </c>
      <c r="AS38" s="215">
        <f t="shared" si="15"/>
        <v>8</v>
      </c>
      <c r="AT38" s="215">
        <f t="shared" si="16"/>
        <v>7</v>
      </c>
      <c r="AU38" s="215">
        <f t="shared" si="17"/>
        <v>7</v>
      </c>
      <c r="AV38" s="215">
        <f t="shared" si="18"/>
        <v>6</v>
      </c>
      <c r="AW38" s="215">
        <f t="shared" si="19"/>
        <v>5</v>
      </c>
      <c r="AX38" s="215">
        <f t="shared" si="20"/>
        <v>8</v>
      </c>
      <c r="AY38" s="215"/>
      <c r="AZ38" s="215">
        <f t="shared" si="21"/>
        <v>93</v>
      </c>
      <c r="BA38" s="215"/>
      <c r="BB38" s="215"/>
      <c r="BC38" s="215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</row>
    <row r="39" spans="2:98" s="108" customFormat="1">
      <c r="B39" s="108" t="s">
        <v>283</v>
      </c>
      <c r="C39" s="108" t="s">
        <v>318</v>
      </c>
      <c r="D39" s="109">
        <v>202</v>
      </c>
      <c r="E39" s="108" t="s">
        <v>10</v>
      </c>
      <c r="F39" s="110">
        <f t="shared" si="4"/>
        <v>2.6266666666666669</v>
      </c>
      <c r="G39" s="111">
        <v>7</v>
      </c>
      <c r="H39" s="111">
        <v>42</v>
      </c>
      <c r="I39" s="114">
        <f t="shared" si="22"/>
        <v>0.16666666666666666</v>
      </c>
      <c r="J39" s="108">
        <v>2</v>
      </c>
      <c r="K39" s="112">
        <f t="shared" si="5"/>
        <v>0.2857142857142857</v>
      </c>
      <c r="L39" s="113">
        <v>2.5714285714285716</v>
      </c>
      <c r="M39" s="113">
        <v>2</v>
      </c>
      <c r="N39" s="113">
        <v>2.2857142857142856</v>
      </c>
      <c r="O39" s="113">
        <v>2.2857142857142856</v>
      </c>
      <c r="P39" s="113">
        <v>2.1428571428571428</v>
      </c>
      <c r="Q39" s="113">
        <v>2</v>
      </c>
      <c r="R39" s="113">
        <v>4.2857142857142856</v>
      </c>
      <c r="S39" s="113">
        <v>2.5714285714285716</v>
      </c>
      <c r="T39" s="113">
        <v>3.5714285714285716</v>
      </c>
      <c r="U39" s="113">
        <v>3.7142857142857144</v>
      </c>
      <c r="V39" s="113">
        <v>2</v>
      </c>
      <c r="W39" s="113">
        <v>2</v>
      </c>
      <c r="X39" s="113">
        <v>2.1428571428571428</v>
      </c>
      <c r="Y39" s="113">
        <v>2.4</v>
      </c>
      <c r="Z39" s="113">
        <v>3.4285714285714284</v>
      </c>
      <c r="AA39" s="110">
        <f>AVERAGE(L39:Z39)</f>
        <v>2.6266666666666669</v>
      </c>
      <c r="AB39" s="110">
        <f>AB22</f>
        <v>2.7347761278944072</v>
      </c>
      <c r="AC39" s="125">
        <v>2.8717031202670595</v>
      </c>
      <c r="AD39" s="124">
        <v>3.2201453098768984</v>
      </c>
      <c r="AE39" s="123">
        <v>3.3021077564798254</v>
      </c>
      <c r="AF39" s="83"/>
      <c r="AG39" s="83"/>
      <c r="AH39" s="215"/>
      <c r="AI39" s="215"/>
      <c r="AJ39" s="215">
        <f t="shared" si="6"/>
        <v>18</v>
      </c>
      <c r="AK39" s="215">
        <f t="shared" si="7"/>
        <v>14</v>
      </c>
      <c r="AL39" s="215">
        <f t="shared" si="8"/>
        <v>16</v>
      </c>
      <c r="AM39" s="215">
        <f t="shared" si="9"/>
        <v>16</v>
      </c>
      <c r="AN39" s="215">
        <f t="shared" si="10"/>
        <v>15</v>
      </c>
      <c r="AO39" s="215">
        <f t="shared" si="11"/>
        <v>14</v>
      </c>
      <c r="AP39" s="215">
        <f t="shared" si="12"/>
        <v>30</v>
      </c>
      <c r="AQ39" s="215">
        <f t="shared" si="13"/>
        <v>18</v>
      </c>
      <c r="AR39" s="215">
        <f t="shared" si="14"/>
        <v>25</v>
      </c>
      <c r="AS39" s="215">
        <f t="shared" si="15"/>
        <v>26</v>
      </c>
      <c r="AT39" s="215">
        <f t="shared" si="16"/>
        <v>14</v>
      </c>
      <c r="AU39" s="215">
        <f t="shared" si="17"/>
        <v>14</v>
      </c>
      <c r="AV39" s="215">
        <f t="shared" si="18"/>
        <v>15</v>
      </c>
      <c r="AW39" s="215">
        <f t="shared" si="19"/>
        <v>16.8</v>
      </c>
      <c r="AX39" s="215">
        <f t="shared" si="20"/>
        <v>24</v>
      </c>
      <c r="AY39" s="215"/>
      <c r="AZ39" s="215">
        <f t="shared" si="21"/>
        <v>275.8</v>
      </c>
      <c r="BA39" s="215"/>
      <c r="BB39" s="215"/>
      <c r="BC39" s="215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</row>
    <row r="40" spans="2:98" s="108" customFormat="1">
      <c r="B40" s="131" t="s">
        <v>160</v>
      </c>
      <c r="C40" s="131" t="s">
        <v>161</v>
      </c>
      <c r="D40" s="132">
        <v>202</v>
      </c>
      <c r="E40" s="131" t="s">
        <v>10</v>
      </c>
      <c r="F40" s="133">
        <f t="shared" si="4"/>
        <v>2.7949206349206346</v>
      </c>
      <c r="G40" s="134">
        <v>7</v>
      </c>
      <c r="H40" s="134">
        <v>29</v>
      </c>
      <c r="I40" s="135">
        <f t="shared" si="22"/>
        <v>0.2413793103448276</v>
      </c>
      <c r="J40" s="131">
        <v>4</v>
      </c>
      <c r="K40" s="136">
        <f t="shared" si="5"/>
        <v>0.5714285714285714</v>
      </c>
      <c r="L40" s="137">
        <v>2.5714285714285716</v>
      </c>
      <c r="M40" s="137">
        <v>2.8571428571428572</v>
      </c>
      <c r="N40" s="137">
        <v>2.1428571428571428</v>
      </c>
      <c r="O40" s="137">
        <v>2.1428571428571428</v>
      </c>
      <c r="P40" s="137">
        <v>2.5</v>
      </c>
      <c r="Q40" s="137">
        <v>2.4</v>
      </c>
      <c r="R40" s="137">
        <v>4.1428571428571432</v>
      </c>
      <c r="S40" s="137">
        <v>2.8571428571428572</v>
      </c>
      <c r="T40" s="137">
        <v>3.2857142857142856</v>
      </c>
      <c r="U40" s="137">
        <v>2.8333333333333335</v>
      </c>
      <c r="V40" s="137">
        <v>2.3333333333333335</v>
      </c>
      <c r="W40" s="137">
        <v>2.8571428571428572</v>
      </c>
      <c r="X40" s="137">
        <v>2.7142857142857144</v>
      </c>
      <c r="Y40" s="137">
        <v>2.2857142857142856</v>
      </c>
      <c r="Z40" s="137">
        <v>4</v>
      </c>
      <c r="AA40" s="133">
        <f t="shared" si="1"/>
        <v>2.7949206349206346</v>
      </c>
      <c r="AB40" s="133">
        <f>AVERAGE(L40:Z40)</f>
        <v>2.7949206349206346</v>
      </c>
      <c r="AC40" s="165">
        <v>2.8717031202670595</v>
      </c>
      <c r="AD40" s="161">
        <v>3.2201453098768984</v>
      </c>
      <c r="AE40" s="163">
        <v>3.3021077564798254</v>
      </c>
      <c r="AF40" s="83"/>
      <c r="AG40" s="83"/>
      <c r="AH40" s="215"/>
      <c r="AI40" s="215"/>
      <c r="AJ40" s="215">
        <f t="shared" si="6"/>
        <v>18</v>
      </c>
      <c r="AK40" s="215">
        <f t="shared" si="7"/>
        <v>20</v>
      </c>
      <c r="AL40" s="215">
        <f t="shared" si="8"/>
        <v>15</v>
      </c>
      <c r="AM40" s="215">
        <f t="shared" si="9"/>
        <v>15</v>
      </c>
      <c r="AN40" s="215">
        <f t="shared" si="10"/>
        <v>17.5</v>
      </c>
      <c r="AO40" s="215">
        <f t="shared" si="11"/>
        <v>16.8</v>
      </c>
      <c r="AP40" s="215">
        <f t="shared" si="12"/>
        <v>29.000000000000004</v>
      </c>
      <c r="AQ40" s="215">
        <f t="shared" si="13"/>
        <v>20</v>
      </c>
      <c r="AR40" s="215">
        <f t="shared" si="14"/>
        <v>23</v>
      </c>
      <c r="AS40" s="215">
        <f t="shared" si="15"/>
        <v>19.833333333333336</v>
      </c>
      <c r="AT40" s="215">
        <f t="shared" si="16"/>
        <v>16.333333333333336</v>
      </c>
      <c r="AU40" s="215">
        <f t="shared" si="17"/>
        <v>20</v>
      </c>
      <c r="AV40" s="215">
        <f t="shared" si="18"/>
        <v>19</v>
      </c>
      <c r="AW40" s="215">
        <f t="shared" si="19"/>
        <v>16</v>
      </c>
      <c r="AX40" s="215">
        <f t="shared" si="20"/>
        <v>28</v>
      </c>
      <c r="AY40" s="215"/>
      <c r="AZ40" s="215">
        <f t="shared" si="21"/>
        <v>293.4666666666667</v>
      </c>
      <c r="BA40" s="215"/>
      <c r="BB40" s="215"/>
      <c r="BC40" s="215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</row>
    <row r="41" spans="2:98" s="116" customFormat="1">
      <c r="B41" s="140" t="s">
        <v>63</v>
      </c>
      <c r="C41" s="140" t="s">
        <v>64</v>
      </c>
      <c r="D41" s="141">
        <v>203</v>
      </c>
      <c r="E41" s="140" t="s">
        <v>11</v>
      </c>
      <c r="F41" s="142">
        <f t="shared" si="4"/>
        <v>3.1947234247234246</v>
      </c>
      <c r="G41" s="143">
        <v>11</v>
      </c>
      <c r="H41" s="143">
        <v>27</v>
      </c>
      <c r="I41" s="144">
        <f t="shared" si="22"/>
        <v>0.40740740740740738</v>
      </c>
      <c r="J41" s="140">
        <v>6</v>
      </c>
      <c r="K41" s="145">
        <f t="shared" si="5"/>
        <v>0.54545454545454541</v>
      </c>
      <c r="L41" s="146">
        <v>3.0909090909090908</v>
      </c>
      <c r="M41" s="146">
        <v>3.4545454545454546</v>
      </c>
      <c r="N41" s="146">
        <v>2.4444444444444446</v>
      </c>
      <c r="O41" s="146">
        <v>2</v>
      </c>
      <c r="P41" s="146">
        <v>3</v>
      </c>
      <c r="Q41" s="146">
        <v>3.4</v>
      </c>
      <c r="R41" s="146">
        <v>2.7142857142857144</v>
      </c>
      <c r="S41" s="146">
        <v>3.7777777777777777</v>
      </c>
      <c r="T41" s="146">
        <v>3.8888888888888888</v>
      </c>
      <c r="U41" s="146">
        <v>4.0999999999999996</v>
      </c>
      <c r="V41" s="146">
        <v>3.1</v>
      </c>
      <c r="W41" s="146">
        <v>3.4</v>
      </c>
      <c r="X41" s="146">
        <v>2.8</v>
      </c>
      <c r="Y41" s="146">
        <v>3</v>
      </c>
      <c r="Z41" s="146">
        <v>3.75</v>
      </c>
      <c r="AA41" s="142">
        <f t="shared" si="1"/>
        <v>3.1947234247234246</v>
      </c>
      <c r="AB41" s="142"/>
      <c r="AC41" s="166">
        <f>AVERAGE(L41:Z41)</f>
        <v>3.1947234247234246</v>
      </c>
      <c r="AD41" s="162">
        <v>3.3615239392719296</v>
      </c>
      <c r="AE41" s="164">
        <v>3.3021077564798254</v>
      </c>
      <c r="AF41" s="83"/>
      <c r="AG41" s="83"/>
      <c r="AH41" s="215"/>
      <c r="AI41" s="215"/>
      <c r="AJ41" s="215">
        <f t="shared" si="6"/>
        <v>34</v>
      </c>
      <c r="AK41" s="215">
        <f t="shared" si="7"/>
        <v>38</v>
      </c>
      <c r="AL41" s="215">
        <f t="shared" si="8"/>
        <v>26.888888888888893</v>
      </c>
      <c r="AM41" s="215">
        <f t="shared" si="9"/>
        <v>22</v>
      </c>
      <c r="AN41" s="215">
        <f t="shared" si="10"/>
        <v>33</v>
      </c>
      <c r="AO41" s="215">
        <f t="shared" si="11"/>
        <v>37.4</v>
      </c>
      <c r="AP41" s="215">
        <f t="shared" si="12"/>
        <v>29.857142857142858</v>
      </c>
      <c r="AQ41" s="215">
        <f t="shared" si="13"/>
        <v>41.555555555555557</v>
      </c>
      <c r="AR41" s="215">
        <f t="shared" si="14"/>
        <v>42.777777777777779</v>
      </c>
      <c r="AS41" s="215">
        <f t="shared" si="15"/>
        <v>45.099999999999994</v>
      </c>
      <c r="AT41" s="215">
        <f t="shared" si="16"/>
        <v>34.1</v>
      </c>
      <c r="AU41" s="215">
        <f t="shared" si="17"/>
        <v>37.4</v>
      </c>
      <c r="AV41" s="215">
        <f t="shared" si="18"/>
        <v>30.799999999999997</v>
      </c>
      <c r="AW41" s="215">
        <f t="shared" si="19"/>
        <v>33</v>
      </c>
      <c r="AX41" s="215">
        <f t="shared" si="20"/>
        <v>41.25</v>
      </c>
      <c r="AY41" s="215"/>
      <c r="AZ41" s="215">
        <f t="shared" si="21"/>
        <v>527.12936507936502</v>
      </c>
      <c r="BA41" s="215"/>
      <c r="BB41" s="215"/>
      <c r="BC41" s="215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</row>
    <row r="42" spans="2:98" s="108" customFormat="1">
      <c r="B42" s="108" t="s">
        <v>237</v>
      </c>
      <c r="C42" s="108" t="s">
        <v>238</v>
      </c>
      <c r="D42" s="109">
        <v>204</v>
      </c>
      <c r="E42" s="108" t="s">
        <v>12</v>
      </c>
      <c r="F42" s="110">
        <f t="shared" si="4"/>
        <v>3.6101587301587301</v>
      </c>
      <c r="G42" s="111">
        <v>7</v>
      </c>
      <c r="H42" s="111">
        <v>25</v>
      </c>
      <c r="I42" s="114">
        <f t="shared" si="22"/>
        <v>0.28000000000000003</v>
      </c>
      <c r="J42" s="108">
        <v>6</v>
      </c>
      <c r="K42" s="112">
        <f t="shared" si="5"/>
        <v>0.8571428571428571</v>
      </c>
      <c r="L42" s="113">
        <v>3.2857142857142856</v>
      </c>
      <c r="M42" s="113">
        <v>3.8333333333333335</v>
      </c>
      <c r="N42" s="113">
        <v>3</v>
      </c>
      <c r="O42" s="113">
        <v>3.5</v>
      </c>
      <c r="P42" s="113">
        <v>2.8333333333333335</v>
      </c>
      <c r="Q42" s="113">
        <v>3.6</v>
      </c>
      <c r="R42" s="113">
        <v>3.3333333333333335</v>
      </c>
      <c r="S42" s="113">
        <v>3.6666666666666665</v>
      </c>
      <c r="T42" s="113">
        <v>4.5</v>
      </c>
      <c r="U42" s="113">
        <v>4.2</v>
      </c>
      <c r="V42" s="113">
        <v>3.1666666666666665</v>
      </c>
      <c r="W42" s="113">
        <v>3.3333333333333335</v>
      </c>
      <c r="X42" s="113">
        <v>3.4</v>
      </c>
      <c r="Y42" s="113">
        <v>3.8333333333333335</v>
      </c>
      <c r="Z42" s="113">
        <v>4.666666666666667</v>
      </c>
      <c r="AA42" s="110">
        <f t="shared" si="1"/>
        <v>3.6101587301587301</v>
      </c>
      <c r="AB42" s="110">
        <f t="shared" ref="AB42:AB47" si="24">AVERAGE(L42:Z42)</f>
        <v>3.6101587301587301</v>
      </c>
      <c r="AC42" s="125">
        <f>AVERAGE(L42:Z46)</f>
        <v>3.4819457431457415</v>
      </c>
      <c r="AD42" s="124">
        <v>3.2201453098768984</v>
      </c>
      <c r="AE42" s="123">
        <v>3.3021077564798254</v>
      </c>
      <c r="AF42" s="83"/>
      <c r="AG42" s="83"/>
      <c r="AH42" s="215"/>
      <c r="AI42" s="215"/>
      <c r="AJ42" s="215">
        <f t="shared" si="6"/>
        <v>23</v>
      </c>
      <c r="AK42" s="215">
        <f t="shared" si="7"/>
        <v>26.833333333333336</v>
      </c>
      <c r="AL42" s="215">
        <f t="shared" si="8"/>
        <v>21</v>
      </c>
      <c r="AM42" s="215">
        <f t="shared" si="9"/>
        <v>24.5</v>
      </c>
      <c r="AN42" s="215">
        <f t="shared" si="10"/>
        <v>19.833333333333336</v>
      </c>
      <c r="AO42" s="215">
        <f t="shared" si="11"/>
        <v>25.2</v>
      </c>
      <c r="AP42" s="215">
        <f t="shared" si="12"/>
        <v>23.333333333333336</v>
      </c>
      <c r="AQ42" s="215">
        <f t="shared" si="13"/>
        <v>25.666666666666664</v>
      </c>
      <c r="AR42" s="215">
        <f t="shared" si="14"/>
        <v>31.5</v>
      </c>
      <c r="AS42" s="215">
        <f t="shared" si="15"/>
        <v>29.400000000000002</v>
      </c>
      <c r="AT42" s="215">
        <f t="shared" si="16"/>
        <v>22.166666666666664</v>
      </c>
      <c r="AU42" s="215">
        <f t="shared" si="17"/>
        <v>23.333333333333336</v>
      </c>
      <c r="AV42" s="215">
        <f t="shared" si="18"/>
        <v>23.8</v>
      </c>
      <c r="AW42" s="215">
        <f t="shared" si="19"/>
        <v>26.833333333333336</v>
      </c>
      <c r="AX42" s="215">
        <f t="shared" si="20"/>
        <v>32.666666666666671</v>
      </c>
      <c r="AY42" s="215"/>
      <c r="AZ42" s="215">
        <f t="shared" si="21"/>
        <v>379.06666666666666</v>
      </c>
      <c r="BA42" s="215"/>
      <c r="BB42" s="215"/>
      <c r="BC42" s="215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</row>
    <row r="43" spans="2:98" s="108" customFormat="1">
      <c r="B43" s="108" t="s">
        <v>284</v>
      </c>
      <c r="C43" s="108" t="s">
        <v>254</v>
      </c>
      <c r="D43" s="109">
        <v>204</v>
      </c>
      <c r="E43" s="108" t="s">
        <v>12</v>
      </c>
      <c r="F43" s="110">
        <f t="shared" si="4"/>
        <v>3.9908730158730159</v>
      </c>
      <c r="G43" s="111">
        <v>8</v>
      </c>
      <c r="H43" s="111">
        <v>32</v>
      </c>
      <c r="I43" s="114">
        <f t="shared" si="22"/>
        <v>0.25</v>
      </c>
      <c r="J43" s="108">
        <v>3</v>
      </c>
      <c r="K43" s="112">
        <f t="shared" si="5"/>
        <v>0.375</v>
      </c>
      <c r="L43" s="113">
        <v>3.875</v>
      </c>
      <c r="M43" s="113">
        <v>4.5</v>
      </c>
      <c r="N43" s="113">
        <v>3.75</v>
      </c>
      <c r="O43" s="113">
        <v>3.1428571428571428</v>
      </c>
      <c r="P43" s="113">
        <v>4</v>
      </c>
      <c r="Q43" s="113">
        <v>3.5</v>
      </c>
      <c r="R43" s="113">
        <v>4.666666666666667</v>
      </c>
      <c r="S43" s="113">
        <v>4.25</v>
      </c>
      <c r="T43" s="113">
        <v>4.25</v>
      </c>
      <c r="U43" s="113">
        <v>4.25</v>
      </c>
      <c r="V43" s="113">
        <v>3.4285714285714284</v>
      </c>
      <c r="W43" s="113">
        <v>4</v>
      </c>
      <c r="X43" s="113">
        <v>3.75</v>
      </c>
      <c r="Y43" s="113">
        <v>3.75</v>
      </c>
      <c r="Z43" s="113">
        <v>4.75</v>
      </c>
      <c r="AA43" s="110">
        <f t="shared" si="1"/>
        <v>3.9908730158730159</v>
      </c>
      <c r="AB43" s="110">
        <f t="shared" si="24"/>
        <v>3.9908730158730159</v>
      </c>
      <c r="AC43" s="125">
        <f>AVERAGE(L42:Z46)</f>
        <v>3.4819457431457415</v>
      </c>
      <c r="AD43" s="124">
        <v>3.2201453098768984</v>
      </c>
      <c r="AE43" s="123">
        <v>3.3021077564798254</v>
      </c>
      <c r="AF43" s="83"/>
      <c r="AG43" s="83"/>
      <c r="AH43" s="215"/>
      <c r="AI43" s="215"/>
      <c r="AJ43" s="215">
        <f t="shared" si="6"/>
        <v>31</v>
      </c>
      <c r="AK43" s="215">
        <f t="shared" si="7"/>
        <v>36</v>
      </c>
      <c r="AL43" s="215">
        <f t="shared" si="8"/>
        <v>30</v>
      </c>
      <c r="AM43" s="215">
        <f t="shared" si="9"/>
        <v>25.142857142857142</v>
      </c>
      <c r="AN43" s="215">
        <f t="shared" si="10"/>
        <v>32</v>
      </c>
      <c r="AO43" s="215">
        <f t="shared" si="11"/>
        <v>28</v>
      </c>
      <c r="AP43" s="215">
        <f t="shared" si="12"/>
        <v>37.333333333333336</v>
      </c>
      <c r="AQ43" s="215">
        <f t="shared" si="13"/>
        <v>34</v>
      </c>
      <c r="AR43" s="215">
        <f t="shared" si="14"/>
        <v>34</v>
      </c>
      <c r="AS43" s="215">
        <f t="shared" si="15"/>
        <v>34</v>
      </c>
      <c r="AT43" s="215">
        <f t="shared" si="16"/>
        <v>27.428571428571427</v>
      </c>
      <c r="AU43" s="215">
        <f t="shared" si="17"/>
        <v>32</v>
      </c>
      <c r="AV43" s="215">
        <f t="shared" si="18"/>
        <v>30</v>
      </c>
      <c r="AW43" s="215">
        <f t="shared" si="19"/>
        <v>30</v>
      </c>
      <c r="AX43" s="215">
        <f t="shared" si="20"/>
        <v>38</v>
      </c>
      <c r="AY43" s="215"/>
      <c r="AZ43" s="215">
        <f t="shared" si="21"/>
        <v>478.90476190476193</v>
      </c>
      <c r="BA43" s="215"/>
      <c r="BB43" s="215"/>
      <c r="BC43" s="215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</row>
    <row r="44" spans="2:98" s="108" customFormat="1">
      <c r="B44" s="108" t="s">
        <v>223</v>
      </c>
      <c r="C44" s="108" t="s">
        <v>224</v>
      </c>
      <c r="D44" s="109">
        <v>204</v>
      </c>
      <c r="E44" s="108" t="s">
        <v>12</v>
      </c>
      <c r="F44" s="110">
        <f t="shared" si="4"/>
        <v>3.3044545454545453</v>
      </c>
      <c r="G44" s="111">
        <v>25</v>
      </c>
      <c r="H44" s="111">
        <v>70</v>
      </c>
      <c r="I44" s="114">
        <f t="shared" si="22"/>
        <v>0.35714285714285715</v>
      </c>
      <c r="J44" s="108">
        <v>16</v>
      </c>
      <c r="K44" s="112">
        <f t="shared" si="5"/>
        <v>0.64</v>
      </c>
      <c r="L44" s="113">
        <v>3.4166666666666665</v>
      </c>
      <c r="M44" s="113">
        <v>3.32</v>
      </c>
      <c r="N44" s="113">
        <v>2.72</v>
      </c>
      <c r="O44" s="113">
        <v>2.6666666666666665</v>
      </c>
      <c r="P44" s="113">
        <v>3.2</v>
      </c>
      <c r="Q44" s="113">
        <v>3.04</v>
      </c>
      <c r="R44" s="113">
        <v>3.6818181818181817</v>
      </c>
      <c r="S44" s="113">
        <v>3.5</v>
      </c>
      <c r="T44" s="113">
        <v>3.44</v>
      </c>
      <c r="U44" s="113">
        <v>3.28</v>
      </c>
      <c r="V44" s="113">
        <v>3.44</v>
      </c>
      <c r="W44" s="113">
        <v>3.56</v>
      </c>
      <c r="X44" s="113">
        <v>3.4166666666666665</v>
      </c>
      <c r="Y44" s="113">
        <v>3.125</v>
      </c>
      <c r="Z44" s="113">
        <v>3.76</v>
      </c>
      <c r="AA44" s="110">
        <f t="shared" si="1"/>
        <v>3.3044545454545453</v>
      </c>
      <c r="AB44" s="110">
        <f t="shared" si="24"/>
        <v>3.3044545454545453</v>
      </c>
      <c r="AC44" s="125">
        <v>3.4819457431457415</v>
      </c>
      <c r="AD44" s="124">
        <v>3.2201453098768984</v>
      </c>
      <c r="AE44" s="123">
        <v>3.3021077564798254</v>
      </c>
      <c r="AF44" s="83"/>
      <c r="AG44" s="83"/>
      <c r="AH44" s="215"/>
      <c r="AI44" s="215"/>
      <c r="AJ44" s="215">
        <f t="shared" si="6"/>
        <v>85.416666666666657</v>
      </c>
      <c r="AK44" s="215">
        <f t="shared" si="7"/>
        <v>83</v>
      </c>
      <c r="AL44" s="215">
        <f t="shared" si="8"/>
        <v>68</v>
      </c>
      <c r="AM44" s="215">
        <f t="shared" si="9"/>
        <v>66.666666666666657</v>
      </c>
      <c r="AN44" s="215">
        <f t="shared" si="10"/>
        <v>80</v>
      </c>
      <c r="AO44" s="215">
        <f t="shared" si="11"/>
        <v>76</v>
      </c>
      <c r="AP44" s="215">
        <f t="shared" si="12"/>
        <v>92.045454545454547</v>
      </c>
      <c r="AQ44" s="215">
        <f t="shared" si="13"/>
        <v>87.5</v>
      </c>
      <c r="AR44" s="215">
        <f t="shared" si="14"/>
        <v>86</v>
      </c>
      <c r="AS44" s="215">
        <f t="shared" si="15"/>
        <v>82</v>
      </c>
      <c r="AT44" s="215">
        <f t="shared" si="16"/>
        <v>86</v>
      </c>
      <c r="AU44" s="215">
        <f t="shared" si="17"/>
        <v>89</v>
      </c>
      <c r="AV44" s="215">
        <f t="shared" si="18"/>
        <v>85.416666666666657</v>
      </c>
      <c r="AW44" s="215">
        <f t="shared" si="19"/>
        <v>78.125</v>
      </c>
      <c r="AX44" s="215">
        <f t="shared" si="20"/>
        <v>94</v>
      </c>
      <c r="AY44" s="215"/>
      <c r="AZ44" s="215">
        <f t="shared" si="21"/>
        <v>1239.1704545454545</v>
      </c>
      <c r="BA44" s="215"/>
      <c r="BB44" s="215"/>
      <c r="BC44" s="215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</row>
    <row r="45" spans="2:98" s="108" customFormat="1">
      <c r="B45" s="108" t="s">
        <v>152</v>
      </c>
      <c r="C45" s="108" t="s">
        <v>153</v>
      </c>
      <c r="D45" s="109">
        <v>204</v>
      </c>
      <c r="E45" s="108" t="s">
        <v>12</v>
      </c>
      <c r="F45" s="110">
        <f t="shared" si="4"/>
        <v>2.7109090909090914</v>
      </c>
      <c r="G45" s="111">
        <v>11</v>
      </c>
      <c r="H45" s="111">
        <v>30</v>
      </c>
      <c r="I45" s="114">
        <f t="shared" si="22"/>
        <v>0.36666666666666664</v>
      </c>
      <c r="J45" s="108">
        <v>6</v>
      </c>
      <c r="K45" s="112">
        <f t="shared" si="5"/>
        <v>0.54545454545454541</v>
      </c>
      <c r="L45" s="113">
        <v>2.9090909090909092</v>
      </c>
      <c r="M45" s="113">
        <v>3</v>
      </c>
      <c r="N45" s="113">
        <v>2.2727272727272729</v>
      </c>
      <c r="O45" s="113">
        <v>2.4545454545454546</v>
      </c>
      <c r="P45" s="113">
        <v>2.0909090909090908</v>
      </c>
      <c r="Q45" s="113">
        <v>2.3636363636363638</v>
      </c>
      <c r="R45" s="113">
        <v>2.2999999999999998</v>
      </c>
      <c r="S45" s="113">
        <v>2.6363636363636362</v>
      </c>
      <c r="T45" s="113">
        <v>3</v>
      </c>
      <c r="U45" s="113">
        <v>3.1818181818181817</v>
      </c>
      <c r="V45" s="113">
        <v>2.5454545454545454</v>
      </c>
      <c r="W45" s="113">
        <v>2.9090909090909092</v>
      </c>
      <c r="X45" s="113">
        <v>2.7272727272727271</v>
      </c>
      <c r="Y45" s="113">
        <v>2.8181818181818183</v>
      </c>
      <c r="Z45" s="113">
        <v>3.4545454545454546</v>
      </c>
      <c r="AA45" s="110">
        <f t="shared" si="1"/>
        <v>2.7109090909090914</v>
      </c>
      <c r="AB45" s="110">
        <f t="shared" si="24"/>
        <v>2.7109090909090914</v>
      </c>
      <c r="AC45" s="125">
        <v>3.4819457431457415</v>
      </c>
      <c r="AD45" s="124">
        <v>3.2201453098768984</v>
      </c>
      <c r="AE45" s="123">
        <v>3.3021077564798254</v>
      </c>
      <c r="AF45" s="83"/>
      <c r="AG45" s="83"/>
      <c r="AH45" s="215"/>
      <c r="AI45" s="215"/>
      <c r="AJ45" s="215">
        <f t="shared" si="6"/>
        <v>32</v>
      </c>
      <c r="AK45" s="215">
        <f t="shared" si="7"/>
        <v>33</v>
      </c>
      <c r="AL45" s="215">
        <f t="shared" si="8"/>
        <v>25.000000000000004</v>
      </c>
      <c r="AM45" s="215">
        <f t="shared" si="9"/>
        <v>27</v>
      </c>
      <c r="AN45" s="215">
        <f t="shared" si="10"/>
        <v>23</v>
      </c>
      <c r="AO45" s="215">
        <f t="shared" si="11"/>
        <v>26</v>
      </c>
      <c r="AP45" s="215">
        <f t="shared" si="12"/>
        <v>25.299999999999997</v>
      </c>
      <c r="AQ45" s="215">
        <f t="shared" si="13"/>
        <v>29</v>
      </c>
      <c r="AR45" s="215">
        <f t="shared" si="14"/>
        <v>33</v>
      </c>
      <c r="AS45" s="215">
        <f t="shared" si="15"/>
        <v>35</v>
      </c>
      <c r="AT45" s="215">
        <f t="shared" si="16"/>
        <v>28</v>
      </c>
      <c r="AU45" s="215">
        <f t="shared" si="17"/>
        <v>32</v>
      </c>
      <c r="AV45" s="215">
        <f t="shared" si="18"/>
        <v>29.999999999999996</v>
      </c>
      <c r="AW45" s="215">
        <f t="shared" si="19"/>
        <v>31</v>
      </c>
      <c r="AX45" s="215">
        <f t="shared" si="20"/>
        <v>38</v>
      </c>
      <c r="AY45" s="215"/>
      <c r="AZ45" s="215">
        <f t="shared" si="21"/>
        <v>447.3</v>
      </c>
      <c r="BA45" s="215"/>
      <c r="BB45" s="215"/>
      <c r="BC45" s="215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</row>
    <row r="46" spans="2:98" s="108" customFormat="1">
      <c r="B46" s="131" t="s">
        <v>204</v>
      </c>
      <c r="C46" s="131" t="s">
        <v>205</v>
      </c>
      <c r="D46" s="132">
        <v>204</v>
      </c>
      <c r="E46" s="131" t="s">
        <v>12</v>
      </c>
      <c r="F46" s="133">
        <f t="shared" si="4"/>
        <v>3.7933333333333339</v>
      </c>
      <c r="G46" s="134">
        <v>5</v>
      </c>
      <c r="H46" s="134">
        <v>13</v>
      </c>
      <c r="I46" s="135">
        <f t="shared" si="22"/>
        <v>0.38461538461538464</v>
      </c>
      <c r="J46" s="131">
        <v>4</v>
      </c>
      <c r="K46" s="136">
        <f t="shared" si="5"/>
        <v>0.8</v>
      </c>
      <c r="L46" s="137">
        <v>4</v>
      </c>
      <c r="M46" s="137">
        <v>4</v>
      </c>
      <c r="N46" s="137">
        <v>3.75</v>
      </c>
      <c r="O46" s="137">
        <v>3</v>
      </c>
      <c r="P46" s="137">
        <v>4.2</v>
      </c>
      <c r="Q46" s="137">
        <v>4.5999999999999996</v>
      </c>
      <c r="R46" s="137">
        <v>1</v>
      </c>
      <c r="S46" s="137">
        <v>4.2</v>
      </c>
      <c r="T46" s="137">
        <v>4.2</v>
      </c>
      <c r="U46" s="137">
        <v>3.6</v>
      </c>
      <c r="V46" s="137">
        <v>4.2</v>
      </c>
      <c r="W46" s="137">
        <v>4.2</v>
      </c>
      <c r="X46" s="137">
        <v>4.2</v>
      </c>
      <c r="Y46" s="137">
        <v>3.75</v>
      </c>
      <c r="Z46" s="137">
        <v>4</v>
      </c>
      <c r="AA46" s="133">
        <f t="shared" si="1"/>
        <v>3.7933333333333339</v>
      </c>
      <c r="AB46" s="110">
        <f t="shared" si="24"/>
        <v>3.7933333333333339</v>
      </c>
      <c r="AC46" s="165">
        <v>3.4819457431457415</v>
      </c>
      <c r="AD46" s="161">
        <v>3.2201453098768984</v>
      </c>
      <c r="AE46" s="163">
        <v>3.3021077564798254</v>
      </c>
      <c r="AF46" s="83"/>
      <c r="AG46" s="83"/>
      <c r="AH46" s="215"/>
      <c r="AI46" s="215"/>
      <c r="AJ46" s="215">
        <f t="shared" si="6"/>
        <v>20</v>
      </c>
      <c r="AK46" s="215">
        <f t="shared" si="7"/>
        <v>20</v>
      </c>
      <c r="AL46" s="215">
        <f t="shared" si="8"/>
        <v>18.75</v>
      </c>
      <c r="AM46" s="215">
        <f t="shared" si="9"/>
        <v>15</v>
      </c>
      <c r="AN46" s="215">
        <f t="shared" si="10"/>
        <v>21</v>
      </c>
      <c r="AO46" s="215">
        <f t="shared" si="11"/>
        <v>23</v>
      </c>
      <c r="AP46" s="215">
        <f t="shared" si="12"/>
        <v>5</v>
      </c>
      <c r="AQ46" s="215">
        <f t="shared" si="13"/>
        <v>21</v>
      </c>
      <c r="AR46" s="215">
        <f t="shared" si="14"/>
        <v>21</v>
      </c>
      <c r="AS46" s="215">
        <f t="shared" si="15"/>
        <v>18</v>
      </c>
      <c r="AT46" s="215">
        <f t="shared" si="16"/>
        <v>21</v>
      </c>
      <c r="AU46" s="215">
        <f t="shared" si="17"/>
        <v>21</v>
      </c>
      <c r="AV46" s="215">
        <f t="shared" si="18"/>
        <v>21</v>
      </c>
      <c r="AW46" s="215">
        <f t="shared" si="19"/>
        <v>18.75</v>
      </c>
      <c r="AX46" s="215">
        <f t="shared" si="20"/>
        <v>20</v>
      </c>
      <c r="AY46" s="215"/>
      <c r="AZ46" s="215">
        <f t="shared" si="21"/>
        <v>284.5</v>
      </c>
      <c r="BA46" s="215"/>
      <c r="BB46" s="215"/>
      <c r="BC46" s="215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</row>
    <row r="47" spans="2:98" s="116" customFormat="1">
      <c r="B47" s="140" t="s">
        <v>49</v>
      </c>
      <c r="C47" s="140" t="s">
        <v>50</v>
      </c>
      <c r="D47" s="141">
        <v>205</v>
      </c>
      <c r="E47" s="140" t="s">
        <v>25</v>
      </c>
      <c r="F47" s="142">
        <f t="shared" si="4"/>
        <v>3.5208791208791212</v>
      </c>
      <c r="G47" s="143">
        <v>13</v>
      </c>
      <c r="H47" s="143">
        <v>39</v>
      </c>
      <c r="I47" s="144">
        <f t="shared" si="22"/>
        <v>0.33333333333333331</v>
      </c>
      <c r="J47" s="140">
        <v>12</v>
      </c>
      <c r="K47" s="145">
        <f t="shared" si="5"/>
        <v>0.92307692307692313</v>
      </c>
      <c r="L47" s="146">
        <v>3.3571428571428572</v>
      </c>
      <c r="M47" s="146">
        <v>3.5</v>
      </c>
      <c r="N47" s="146">
        <v>2.8571428571428572</v>
      </c>
      <c r="O47" s="146">
        <v>3.0714285714285716</v>
      </c>
      <c r="P47" s="146">
        <v>2.7142857142857144</v>
      </c>
      <c r="Q47" s="146">
        <v>3.0714285714285716</v>
      </c>
      <c r="R47" s="146">
        <v>4.2307692307692308</v>
      </c>
      <c r="S47" s="146">
        <v>3.3571428571428572</v>
      </c>
      <c r="T47" s="146">
        <v>4.3571428571428568</v>
      </c>
      <c r="U47" s="146">
        <v>4.2857142857142856</v>
      </c>
      <c r="V47" s="146">
        <v>3.1538461538461537</v>
      </c>
      <c r="W47" s="146">
        <v>3.4285714285714284</v>
      </c>
      <c r="X47" s="146">
        <v>3.4285714285714284</v>
      </c>
      <c r="Y47" s="146">
        <v>3.5714285714285716</v>
      </c>
      <c r="Z47" s="146">
        <v>4.4285714285714288</v>
      </c>
      <c r="AA47" s="142">
        <f t="shared" si="1"/>
        <v>3.5208791208791212</v>
      </c>
      <c r="AB47" s="142">
        <f t="shared" si="24"/>
        <v>3.5208791208791212</v>
      </c>
      <c r="AC47" s="166">
        <f>AVERAGE(L47:Z47)</f>
        <v>3.5208791208791212</v>
      </c>
      <c r="AD47" s="162">
        <v>3.4030446310322908</v>
      </c>
      <c r="AE47" s="164">
        <v>3.3021077564798254</v>
      </c>
      <c r="AF47" s="83"/>
      <c r="AG47" s="83"/>
      <c r="AH47" s="215"/>
      <c r="AI47" s="215"/>
      <c r="AJ47" s="215">
        <f t="shared" si="6"/>
        <v>43.642857142857146</v>
      </c>
      <c r="AK47" s="215">
        <f t="shared" si="7"/>
        <v>45.5</v>
      </c>
      <c r="AL47" s="215">
        <f t="shared" si="8"/>
        <v>37.142857142857146</v>
      </c>
      <c r="AM47" s="215">
        <f t="shared" si="9"/>
        <v>39.928571428571431</v>
      </c>
      <c r="AN47" s="215">
        <f t="shared" si="10"/>
        <v>35.285714285714285</v>
      </c>
      <c r="AO47" s="215">
        <f t="shared" si="11"/>
        <v>39.928571428571431</v>
      </c>
      <c r="AP47" s="215">
        <f t="shared" si="12"/>
        <v>55</v>
      </c>
      <c r="AQ47" s="215">
        <f t="shared" si="13"/>
        <v>43.642857142857146</v>
      </c>
      <c r="AR47" s="215">
        <f t="shared" si="14"/>
        <v>56.642857142857139</v>
      </c>
      <c r="AS47" s="215">
        <f t="shared" si="15"/>
        <v>55.714285714285715</v>
      </c>
      <c r="AT47" s="215">
        <f t="shared" si="16"/>
        <v>41</v>
      </c>
      <c r="AU47" s="215">
        <f t="shared" si="17"/>
        <v>44.571428571428569</v>
      </c>
      <c r="AV47" s="215">
        <f t="shared" si="18"/>
        <v>44.571428571428569</v>
      </c>
      <c r="AW47" s="215">
        <f t="shared" si="19"/>
        <v>46.428571428571431</v>
      </c>
      <c r="AX47" s="215">
        <f t="shared" si="20"/>
        <v>57.571428571428577</v>
      </c>
      <c r="AY47" s="215"/>
      <c r="AZ47" s="215">
        <f t="shared" si="21"/>
        <v>686.57142857142867</v>
      </c>
      <c r="BA47" s="215"/>
      <c r="BB47" s="215"/>
      <c r="BC47" s="215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</row>
    <row r="48" spans="2:98" s="108" customFormat="1" ht="20.25" customHeight="1">
      <c r="B48" s="147" t="s">
        <v>232</v>
      </c>
      <c r="C48" s="147" t="s">
        <v>210</v>
      </c>
      <c r="D48" s="148">
        <v>251</v>
      </c>
      <c r="E48" s="147" t="s">
        <v>32</v>
      </c>
      <c r="F48" s="149">
        <f t="shared" si="4"/>
        <v>3.6842592592592585</v>
      </c>
      <c r="G48" s="150">
        <v>10</v>
      </c>
      <c r="H48" s="150">
        <v>48</v>
      </c>
      <c r="I48" s="151">
        <f t="shared" si="22"/>
        <v>0.20833333333333334</v>
      </c>
      <c r="J48" s="147">
        <v>8</v>
      </c>
      <c r="K48" s="152">
        <f t="shared" si="5"/>
        <v>0.8</v>
      </c>
      <c r="L48" s="153">
        <v>4</v>
      </c>
      <c r="M48" s="153">
        <v>4.2222222222222223</v>
      </c>
      <c r="N48" s="153">
        <v>3.2222222222222223</v>
      </c>
      <c r="O48" s="153">
        <v>3.5555555555555554</v>
      </c>
      <c r="P48" s="153">
        <v>3.3333333333333335</v>
      </c>
      <c r="Q48" s="153">
        <v>3.2222222222222223</v>
      </c>
      <c r="R48" s="153">
        <v>4.333333333333333</v>
      </c>
      <c r="S48" s="153">
        <v>3.4444444444444446</v>
      </c>
      <c r="T48" s="153">
        <v>3</v>
      </c>
      <c r="U48" s="153">
        <v>3</v>
      </c>
      <c r="V48" s="153">
        <v>4.125</v>
      </c>
      <c r="W48" s="153">
        <v>4.2222222222222223</v>
      </c>
      <c r="X48" s="153">
        <v>4.4444444444444446</v>
      </c>
      <c r="Y48" s="153">
        <v>3.8888888888888888</v>
      </c>
      <c r="Z48" s="153">
        <v>3.25</v>
      </c>
      <c r="AA48" s="149">
        <f>AVERAGE(L48:Z48)</f>
        <v>3.6842592592592585</v>
      </c>
      <c r="AB48" s="149">
        <f>AB31</f>
        <v>3.3950234950234943</v>
      </c>
      <c r="AC48" s="166">
        <f>AVERAGE(L48:Z48)</f>
        <v>3.6842592592592585</v>
      </c>
      <c r="AD48" s="162">
        <v>3.4030446310322908</v>
      </c>
      <c r="AE48" s="164">
        <v>3.3021077564798254</v>
      </c>
      <c r="AF48" s="83"/>
      <c r="AG48" s="83"/>
      <c r="AH48" s="215"/>
      <c r="AI48" s="215"/>
      <c r="AJ48" s="215">
        <f t="shared" si="6"/>
        <v>40</v>
      </c>
      <c r="AK48" s="215">
        <f t="shared" si="7"/>
        <v>42.222222222222221</v>
      </c>
      <c r="AL48" s="215">
        <f t="shared" si="8"/>
        <v>32.222222222222221</v>
      </c>
      <c r="AM48" s="215">
        <f t="shared" si="9"/>
        <v>35.555555555555557</v>
      </c>
      <c r="AN48" s="215">
        <f t="shared" si="10"/>
        <v>33.333333333333336</v>
      </c>
      <c r="AO48" s="215">
        <f t="shared" si="11"/>
        <v>32.222222222222221</v>
      </c>
      <c r="AP48" s="215">
        <f t="shared" si="12"/>
        <v>43.333333333333329</v>
      </c>
      <c r="AQ48" s="215">
        <f t="shared" si="13"/>
        <v>34.444444444444443</v>
      </c>
      <c r="AR48" s="215">
        <f t="shared" si="14"/>
        <v>30</v>
      </c>
      <c r="AS48" s="215">
        <f t="shared" si="15"/>
        <v>30</v>
      </c>
      <c r="AT48" s="215">
        <f t="shared" si="16"/>
        <v>41.25</v>
      </c>
      <c r="AU48" s="215">
        <f t="shared" si="17"/>
        <v>42.222222222222221</v>
      </c>
      <c r="AV48" s="215">
        <f t="shared" si="18"/>
        <v>44.444444444444443</v>
      </c>
      <c r="AW48" s="215">
        <f t="shared" si="19"/>
        <v>38.888888888888886</v>
      </c>
      <c r="AX48" s="215">
        <f t="shared" si="20"/>
        <v>32.5</v>
      </c>
      <c r="AY48" s="215"/>
      <c r="AZ48" s="215">
        <f t="shared" si="21"/>
        <v>552.63888888888891</v>
      </c>
      <c r="BA48" s="215"/>
      <c r="BB48" s="215"/>
      <c r="BC48" s="215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</row>
    <row r="49" spans="2:98" s="116" customFormat="1">
      <c r="B49" s="140" t="s">
        <v>154</v>
      </c>
      <c r="C49" s="140" t="s">
        <v>72</v>
      </c>
      <c r="D49" s="141">
        <v>252</v>
      </c>
      <c r="E49" s="140" t="s">
        <v>155</v>
      </c>
      <c r="F49" s="142">
        <f>AVERAGE(L49:Z49)</f>
        <v>3.3011111111111111</v>
      </c>
      <c r="G49" s="143">
        <v>6</v>
      </c>
      <c r="H49" s="143">
        <v>67</v>
      </c>
      <c r="I49" s="144">
        <f t="shared" si="22"/>
        <v>8.9552238805970144E-2</v>
      </c>
      <c r="J49" s="140">
        <v>1</v>
      </c>
      <c r="K49" s="145">
        <f t="shared" si="5"/>
        <v>0.16666666666666666</v>
      </c>
      <c r="L49" s="252">
        <v>3</v>
      </c>
      <c r="M49" s="252">
        <v>3.3333333333333335</v>
      </c>
      <c r="N49" s="252">
        <v>3</v>
      </c>
      <c r="O49" s="252">
        <v>3.6</v>
      </c>
      <c r="P49" s="252">
        <v>3.1666666666666665</v>
      </c>
      <c r="Q49" s="252">
        <v>2.8333333333333335</v>
      </c>
      <c r="R49" s="252">
        <v>4.25</v>
      </c>
      <c r="S49" s="252">
        <v>3</v>
      </c>
      <c r="T49" s="252">
        <v>3.6666666666666665</v>
      </c>
      <c r="U49" s="252">
        <v>3.6666666666666665</v>
      </c>
      <c r="V49" s="252">
        <v>3</v>
      </c>
      <c r="W49" s="252">
        <v>3.3333333333333335</v>
      </c>
      <c r="X49" s="252">
        <v>3</v>
      </c>
      <c r="Y49" s="252">
        <v>3.1666666666666665</v>
      </c>
      <c r="Z49" s="253">
        <v>3.5</v>
      </c>
      <c r="AA49" s="142">
        <f>AVERAGE(L49:Z49)</f>
        <v>3.3011111111111111</v>
      </c>
      <c r="AB49" s="142">
        <f>AB104</f>
        <v>3.1765656565656566</v>
      </c>
      <c r="AC49" s="166">
        <f>AVERAGE(L49:Z49)</f>
        <v>3.3011111111111111</v>
      </c>
      <c r="AD49" s="162">
        <v>3.3615239392719296</v>
      </c>
      <c r="AE49" s="164">
        <v>3.3021077564798254</v>
      </c>
      <c r="AF49" s="83"/>
      <c r="AG49" s="83"/>
      <c r="AH49" s="215"/>
      <c r="AI49" s="215"/>
      <c r="AJ49" s="215">
        <f t="shared" si="6"/>
        <v>18</v>
      </c>
      <c r="AK49" s="215">
        <f t="shared" si="7"/>
        <v>20</v>
      </c>
      <c r="AL49" s="215">
        <f t="shared" si="8"/>
        <v>18</v>
      </c>
      <c r="AM49" s="215">
        <f t="shared" si="9"/>
        <v>21.6</v>
      </c>
      <c r="AN49" s="215">
        <f t="shared" si="10"/>
        <v>19</v>
      </c>
      <c r="AO49" s="215">
        <f t="shared" si="11"/>
        <v>17</v>
      </c>
      <c r="AP49" s="215">
        <f t="shared" si="12"/>
        <v>25.5</v>
      </c>
      <c r="AQ49" s="215">
        <f t="shared" si="13"/>
        <v>18</v>
      </c>
      <c r="AR49" s="215">
        <f t="shared" si="14"/>
        <v>22</v>
      </c>
      <c r="AS49" s="215">
        <f t="shared" si="15"/>
        <v>22</v>
      </c>
      <c r="AT49" s="215">
        <f t="shared" si="16"/>
        <v>18</v>
      </c>
      <c r="AU49" s="215">
        <f t="shared" si="17"/>
        <v>20</v>
      </c>
      <c r="AV49" s="215">
        <f t="shared" si="18"/>
        <v>18</v>
      </c>
      <c r="AW49" s="215">
        <f t="shared" si="19"/>
        <v>19</v>
      </c>
      <c r="AX49" s="215">
        <f t="shared" si="20"/>
        <v>21</v>
      </c>
      <c r="AY49" s="215"/>
      <c r="AZ49" s="215">
        <f t="shared" si="21"/>
        <v>297.10000000000002</v>
      </c>
      <c r="BA49" s="215"/>
      <c r="BB49" s="215"/>
      <c r="BC49" s="215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</row>
    <row r="50" spans="2:98" s="108" customFormat="1">
      <c r="B50" s="108" t="s">
        <v>239</v>
      </c>
      <c r="C50" s="108" t="s">
        <v>240</v>
      </c>
      <c r="D50" s="109">
        <v>301</v>
      </c>
      <c r="E50" s="108" t="s">
        <v>13</v>
      </c>
      <c r="F50" s="110">
        <f t="shared" si="4"/>
        <v>3.85</v>
      </c>
      <c r="G50" s="111">
        <v>4</v>
      </c>
      <c r="H50" s="111">
        <v>13</v>
      </c>
      <c r="I50" s="114">
        <f t="shared" si="22"/>
        <v>0.30769230769230771</v>
      </c>
      <c r="J50" s="108">
        <v>2</v>
      </c>
      <c r="K50" s="112">
        <f t="shared" si="5"/>
        <v>0.5</v>
      </c>
      <c r="L50" s="113">
        <v>4.25</v>
      </c>
      <c r="M50" s="113">
        <v>4</v>
      </c>
      <c r="N50" s="113">
        <v>3.5</v>
      </c>
      <c r="O50" s="113">
        <v>3.25</v>
      </c>
      <c r="P50" s="113">
        <v>2.5</v>
      </c>
      <c r="Q50" s="113">
        <v>3.75</v>
      </c>
      <c r="R50" s="113">
        <v>5</v>
      </c>
      <c r="S50" s="113">
        <v>3.75</v>
      </c>
      <c r="T50" s="113">
        <v>3.5</v>
      </c>
      <c r="U50" s="113">
        <v>4.25</v>
      </c>
      <c r="V50" s="113">
        <v>4.25</v>
      </c>
      <c r="W50" s="113">
        <v>4.25</v>
      </c>
      <c r="X50" s="113">
        <v>4.25</v>
      </c>
      <c r="Y50" s="113">
        <v>4</v>
      </c>
      <c r="Z50" s="113">
        <v>3.25</v>
      </c>
      <c r="AA50" s="110">
        <f t="shared" si="1"/>
        <v>3.85</v>
      </c>
      <c r="AB50" s="110">
        <f>AVERAGE(L50:Z50)</f>
        <v>3.85</v>
      </c>
      <c r="AC50" s="125">
        <f>AVERAGE(L50:Z57)</f>
        <v>3.3341306893938483</v>
      </c>
      <c r="AD50" s="124">
        <v>3.3189734053837658</v>
      </c>
      <c r="AE50" s="123">
        <v>3.3021077564798254</v>
      </c>
      <c r="AF50" s="83"/>
      <c r="AG50" s="83"/>
      <c r="AH50" s="215"/>
      <c r="AI50" s="215"/>
      <c r="AJ50" s="215">
        <f t="shared" si="6"/>
        <v>17</v>
      </c>
      <c r="AK50" s="215">
        <f t="shared" si="7"/>
        <v>16</v>
      </c>
      <c r="AL50" s="215">
        <f t="shared" si="8"/>
        <v>14</v>
      </c>
      <c r="AM50" s="215">
        <f t="shared" si="9"/>
        <v>13</v>
      </c>
      <c r="AN50" s="215">
        <f t="shared" si="10"/>
        <v>10</v>
      </c>
      <c r="AO50" s="215">
        <f t="shared" si="11"/>
        <v>15</v>
      </c>
      <c r="AP50" s="215">
        <f t="shared" si="12"/>
        <v>20</v>
      </c>
      <c r="AQ50" s="215">
        <f t="shared" si="13"/>
        <v>15</v>
      </c>
      <c r="AR50" s="215">
        <f t="shared" si="14"/>
        <v>14</v>
      </c>
      <c r="AS50" s="215">
        <f t="shared" si="15"/>
        <v>17</v>
      </c>
      <c r="AT50" s="215">
        <f t="shared" si="16"/>
        <v>17</v>
      </c>
      <c r="AU50" s="215">
        <f t="shared" si="17"/>
        <v>17</v>
      </c>
      <c r="AV50" s="215">
        <f t="shared" si="18"/>
        <v>17</v>
      </c>
      <c r="AW50" s="215">
        <f t="shared" si="19"/>
        <v>16</v>
      </c>
      <c r="AX50" s="215">
        <f t="shared" si="20"/>
        <v>13</v>
      </c>
      <c r="AY50" s="215"/>
      <c r="AZ50" s="215">
        <f t="shared" si="21"/>
        <v>231</v>
      </c>
      <c r="BA50" s="215"/>
      <c r="BB50" s="215"/>
      <c r="BC50" s="215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</row>
    <row r="51" spans="2:98" s="108" customFormat="1">
      <c r="B51" s="108" t="s">
        <v>174</v>
      </c>
      <c r="C51" s="108" t="s">
        <v>175</v>
      </c>
      <c r="D51" s="109">
        <v>301</v>
      </c>
      <c r="E51" s="108" t="s">
        <v>13</v>
      </c>
      <c r="F51" s="110">
        <f t="shared" si="4"/>
        <v>2.9955555555555553</v>
      </c>
      <c r="G51" s="111">
        <v>10</v>
      </c>
      <c r="H51" s="111">
        <v>32</v>
      </c>
      <c r="I51" s="114">
        <f t="shared" si="22"/>
        <v>0.3125</v>
      </c>
      <c r="J51" s="108">
        <v>1</v>
      </c>
      <c r="K51" s="112">
        <f t="shared" si="5"/>
        <v>0.1</v>
      </c>
      <c r="L51" s="113">
        <v>3.3</v>
      </c>
      <c r="M51" s="113">
        <v>3.3</v>
      </c>
      <c r="N51" s="113">
        <v>2.8</v>
      </c>
      <c r="O51" s="113">
        <v>2.4</v>
      </c>
      <c r="P51" s="113">
        <v>3.2222222222222223</v>
      </c>
      <c r="Q51" s="113">
        <v>2.9</v>
      </c>
      <c r="R51" s="113">
        <v>1</v>
      </c>
      <c r="S51" s="113">
        <v>3.1</v>
      </c>
      <c r="T51" s="113">
        <v>2.7</v>
      </c>
      <c r="U51" s="113">
        <v>3.9</v>
      </c>
      <c r="V51" s="113">
        <v>3.3</v>
      </c>
      <c r="W51" s="113">
        <v>3.5</v>
      </c>
      <c r="X51" s="113">
        <v>3.1</v>
      </c>
      <c r="Y51" s="113">
        <v>3.1111111111111112</v>
      </c>
      <c r="Z51" s="113">
        <v>3.3</v>
      </c>
      <c r="AA51" s="110">
        <f t="shared" si="1"/>
        <v>2.9955555555555553</v>
      </c>
      <c r="AB51" s="110">
        <f t="shared" ref="AB51:AB57" si="25">AVERAGE(L51:Z51)</f>
        <v>2.9955555555555553</v>
      </c>
      <c r="AC51" s="125">
        <v>3.3341306893938483</v>
      </c>
      <c r="AD51" s="124">
        <v>3.3189734053837658</v>
      </c>
      <c r="AE51" s="123">
        <v>3.3021077564798254</v>
      </c>
      <c r="AF51" s="83"/>
      <c r="AG51" s="83"/>
      <c r="AH51" s="215"/>
      <c r="AI51" s="215"/>
      <c r="AJ51" s="215">
        <f t="shared" si="6"/>
        <v>33</v>
      </c>
      <c r="AK51" s="215">
        <f t="shared" si="7"/>
        <v>33</v>
      </c>
      <c r="AL51" s="215">
        <f t="shared" si="8"/>
        <v>28</v>
      </c>
      <c r="AM51" s="215">
        <f t="shared" si="9"/>
        <v>24</v>
      </c>
      <c r="AN51" s="215">
        <f t="shared" si="10"/>
        <v>32.222222222222221</v>
      </c>
      <c r="AO51" s="215">
        <f t="shared" si="11"/>
        <v>29</v>
      </c>
      <c r="AP51" s="215">
        <f t="shared" si="12"/>
        <v>10</v>
      </c>
      <c r="AQ51" s="215">
        <f t="shared" si="13"/>
        <v>31</v>
      </c>
      <c r="AR51" s="215">
        <f t="shared" si="14"/>
        <v>27</v>
      </c>
      <c r="AS51" s="215">
        <f t="shared" si="15"/>
        <v>39</v>
      </c>
      <c r="AT51" s="215">
        <f t="shared" si="16"/>
        <v>33</v>
      </c>
      <c r="AU51" s="215">
        <f t="shared" si="17"/>
        <v>35</v>
      </c>
      <c r="AV51" s="215">
        <f t="shared" si="18"/>
        <v>31</v>
      </c>
      <c r="AW51" s="215">
        <f t="shared" si="19"/>
        <v>31.111111111111111</v>
      </c>
      <c r="AX51" s="215">
        <f t="shared" si="20"/>
        <v>33</v>
      </c>
      <c r="AY51" s="215"/>
      <c r="AZ51" s="215">
        <f t="shared" si="21"/>
        <v>449.33333333333331</v>
      </c>
      <c r="BA51" s="215"/>
      <c r="BB51" s="215"/>
      <c r="BC51" s="215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</row>
    <row r="52" spans="2:98" s="108" customFormat="1">
      <c r="B52" s="108" t="s">
        <v>271</v>
      </c>
      <c r="C52" s="108" t="s">
        <v>320</v>
      </c>
      <c r="D52" s="109">
        <v>301</v>
      </c>
      <c r="E52" s="108" t="s">
        <v>13</v>
      </c>
      <c r="F52" s="110">
        <f t="shared" si="4"/>
        <v>2.6506638217164533</v>
      </c>
      <c r="G52" s="111">
        <v>39</v>
      </c>
      <c r="H52" s="111">
        <v>87</v>
      </c>
      <c r="I52" s="114">
        <f t="shared" si="22"/>
        <v>0.44827586206896552</v>
      </c>
      <c r="J52" s="108">
        <v>10</v>
      </c>
      <c r="K52" s="112">
        <f t="shared" si="5"/>
        <v>0.25641025641025639</v>
      </c>
      <c r="L52" s="113">
        <v>2.6315789473684212</v>
      </c>
      <c r="M52" s="113">
        <v>2.8974358974358974</v>
      </c>
      <c r="N52" s="113">
        <v>2.358974358974359</v>
      </c>
      <c r="O52" s="113">
        <v>2.1538461538461537</v>
      </c>
      <c r="P52" s="113">
        <v>2.1578947368421053</v>
      </c>
      <c r="Q52" s="113">
        <v>2.6052631578947367</v>
      </c>
      <c r="R52" s="113">
        <v>3.25</v>
      </c>
      <c r="S52" s="113">
        <v>2.5526315789473686</v>
      </c>
      <c r="T52" s="113">
        <v>2.8461538461538463</v>
      </c>
      <c r="U52" s="113">
        <v>3.4210526315789473</v>
      </c>
      <c r="V52" s="113">
        <v>2.3333333333333335</v>
      </c>
      <c r="W52" s="113">
        <v>2.7948717948717947</v>
      </c>
      <c r="X52" s="113">
        <v>2.6153846153846154</v>
      </c>
      <c r="Y52" s="113">
        <v>2.3783783783783785</v>
      </c>
      <c r="Z52" s="113">
        <v>2.763157894736842</v>
      </c>
      <c r="AA52" s="110">
        <f t="shared" si="1"/>
        <v>2.6506638217164533</v>
      </c>
      <c r="AB52" s="110">
        <f t="shared" si="25"/>
        <v>2.6506638217164533</v>
      </c>
      <c r="AC52" s="125">
        <v>3.3341306893938483</v>
      </c>
      <c r="AD52" s="124">
        <v>3.3189734053837658</v>
      </c>
      <c r="AE52" s="123">
        <v>3.3021077564798254</v>
      </c>
      <c r="AF52" s="83"/>
      <c r="AG52" s="83"/>
      <c r="AH52" s="215"/>
      <c r="AI52" s="215"/>
      <c r="AJ52" s="215">
        <f t="shared" si="6"/>
        <v>102.63157894736842</v>
      </c>
      <c r="AK52" s="215">
        <f t="shared" si="7"/>
        <v>113</v>
      </c>
      <c r="AL52" s="215">
        <f t="shared" si="8"/>
        <v>92</v>
      </c>
      <c r="AM52" s="215">
        <f t="shared" si="9"/>
        <v>84</v>
      </c>
      <c r="AN52" s="215">
        <f t="shared" si="10"/>
        <v>84.15789473684211</v>
      </c>
      <c r="AO52" s="215">
        <f t="shared" si="11"/>
        <v>101.60526315789473</v>
      </c>
      <c r="AP52" s="215">
        <f t="shared" si="12"/>
        <v>126.75</v>
      </c>
      <c r="AQ52" s="215">
        <f t="shared" si="13"/>
        <v>99.55263157894737</v>
      </c>
      <c r="AR52" s="215">
        <f t="shared" si="14"/>
        <v>111</v>
      </c>
      <c r="AS52" s="215">
        <f t="shared" si="15"/>
        <v>133.42105263157896</v>
      </c>
      <c r="AT52" s="215">
        <f t="shared" si="16"/>
        <v>91</v>
      </c>
      <c r="AU52" s="215">
        <f t="shared" si="17"/>
        <v>109</v>
      </c>
      <c r="AV52" s="215">
        <f t="shared" si="18"/>
        <v>102</v>
      </c>
      <c r="AW52" s="215">
        <f t="shared" si="19"/>
        <v>92.756756756756758</v>
      </c>
      <c r="AX52" s="215">
        <f t="shared" si="20"/>
        <v>107.76315789473684</v>
      </c>
      <c r="AY52" s="215"/>
      <c r="AZ52" s="215">
        <f t="shared" si="21"/>
        <v>1550.6383357041252</v>
      </c>
      <c r="BA52" s="215"/>
      <c r="BB52" s="215"/>
      <c r="BC52" s="215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</row>
    <row r="53" spans="2:98" s="108" customFormat="1">
      <c r="B53" s="108" t="s">
        <v>106</v>
      </c>
      <c r="C53" s="108" t="s">
        <v>107</v>
      </c>
      <c r="D53" s="109">
        <v>301</v>
      </c>
      <c r="E53" s="108" t="s">
        <v>13</v>
      </c>
      <c r="F53" s="110">
        <f t="shared" si="4"/>
        <v>3.9277777777777785</v>
      </c>
      <c r="G53" s="111">
        <v>5</v>
      </c>
      <c r="H53" s="111">
        <v>24</v>
      </c>
      <c r="I53" s="114">
        <f t="shared" si="22"/>
        <v>0.20833333333333334</v>
      </c>
      <c r="J53" s="108">
        <v>4</v>
      </c>
      <c r="K53" s="112">
        <f t="shared" si="5"/>
        <v>0.8</v>
      </c>
      <c r="L53" s="113">
        <v>4</v>
      </c>
      <c r="M53" s="113">
        <v>4.4000000000000004</v>
      </c>
      <c r="N53" s="113">
        <v>3.4</v>
      </c>
      <c r="O53" s="113">
        <v>3.4</v>
      </c>
      <c r="P53" s="113">
        <v>3.4</v>
      </c>
      <c r="Q53" s="113">
        <v>3.6</v>
      </c>
      <c r="R53" s="113">
        <v>3.6666666666666665</v>
      </c>
      <c r="S53" s="113">
        <v>4.2</v>
      </c>
      <c r="T53" s="113">
        <v>3.5</v>
      </c>
      <c r="U53" s="113">
        <v>4.5</v>
      </c>
      <c r="V53" s="113">
        <v>4.2</v>
      </c>
      <c r="W53" s="113">
        <v>4.2</v>
      </c>
      <c r="X53" s="113">
        <v>3.75</v>
      </c>
      <c r="Y53" s="113">
        <v>4.2</v>
      </c>
      <c r="Z53" s="113">
        <v>4.5</v>
      </c>
      <c r="AA53" s="110">
        <f t="shared" si="1"/>
        <v>3.9277777777777785</v>
      </c>
      <c r="AB53" s="110">
        <f t="shared" si="25"/>
        <v>3.9277777777777785</v>
      </c>
      <c r="AC53" s="125">
        <v>3.3341306893938483</v>
      </c>
      <c r="AD53" s="124">
        <v>3.3189734053837658</v>
      </c>
      <c r="AE53" s="123">
        <v>3.3021077564798254</v>
      </c>
      <c r="AF53" s="83"/>
      <c r="AG53" s="83"/>
      <c r="AH53" s="215"/>
      <c r="AI53" s="215"/>
      <c r="AJ53" s="215">
        <f t="shared" si="6"/>
        <v>20</v>
      </c>
      <c r="AK53" s="215">
        <f t="shared" si="7"/>
        <v>22</v>
      </c>
      <c r="AL53" s="215">
        <f t="shared" si="8"/>
        <v>17</v>
      </c>
      <c r="AM53" s="215">
        <f t="shared" si="9"/>
        <v>17</v>
      </c>
      <c r="AN53" s="215">
        <f t="shared" si="10"/>
        <v>17</v>
      </c>
      <c r="AO53" s="215">
        <f t="shared" si="11"/>
        <v>18</v>
      </c>
      <c r="AP53" s="215">
        <f t="shared" si="12"/>
        <v>18.333333333333332</v>
      </c>
      <c r="AQ53" s="215">
        <f t="shared" si="13"/>
        <v>21</v>
      </c>
      <c r="AR53" s="215">
        <f t="shared" si="14"/>
        <v>17.5</v>
      </c>
      <c r="AS53" s="215">
        <f t="shared" si="15"/>
        <v>22.5</v>
      </c>
      <c r="AT53" s="215">
        <f t="shared" si="16"/>
        <v>21</v>
      </c>
      <c r="AU53" s="215">
        <f t="shared" si="17"/>
        <v>21</v>
      </c>
      <c r="AV53" s="215">
        <f t="shared" si="18"/>
        <v>18.75</v>
      </c>
      <c r="AW53" s="215">
        <f t="shared" si="19"/>
        <v>21</v>
      </c>
      <c r="AX53" s="215">
        <f t="shared" si="20"/>
        <v>22.5</v>
      </c>
      <c r="AY53" s="215"/>
      <c r="AZ53" s="215">
        <f t="shared" si="21"/>
        <v>294.58333333333337</v>
      </c>
      <c r="BA53" s="215"/>
      <c r="BB53" s="215"/>
      <c r="BC53" s="215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</row>
    <row r="54" spans="2:98" s="108" customFormat="1">
      <c r="B54" s="108" t="s">
        <v>241</v>
      </c>
      <c r="C54" s="108" t="s">
        <v>242</v>
      </c>
      <c r="D54" s="109">
        <v>301</v>
      </c>
      <c r="E54" s="108" t="s">
        <v>13</v>
      </c>
      <c r="F54" s="110">
        <f t="shared" si="4"/>
        <v>3.1333333333333333</v>
      </c>
      <c r="G54" s="111">
        <v>4</v>
      </c>
      <c r="H54" s="111">
        <v>15</v>
      </c>
      <c r="I54" s="114">
        <f t="shared" si="22"/>
        <v>0.26666666666666666</v>
      </c>
      <c r="J54" s="108">
        <v>1</v>
      </c>
      <c r="K54" s="112">
        <f t="shared" si="5"/>
        <v>0.25</v>
      </c>
      <c r="L54" s="113">
        <v>3.25</v>
      </c>
      <c r="M54" s="113">
        <v>3.5</v>
      </c>
      <c r="N54" s="113">
        <v>3</v>
      </c>
      <c r="O54" s="113">
        <v>2.75</v>
      </c>
      <c r="P54" s="113">
        <v>3</v>
      </c>
      <c r="Q54" s="113">
        <v>3.25</v>
      </c>
      <c r="R54" s="113">
        <v>3</v>
      </c>
      <c r="S54" s="113">
        <v>3.25</v>
      </c>
      <c r="T54" s="113">
        <v>3</v>
      </c>
      <c r="U54" s="113">
        <v>4.25</v>
      </c>
      <c r="V54" s="113">
        <v>2.5</v>
      </c>
      <c r="W54" s="113">
        <v>2.75</v>
      </c>
      <c r="X54" s="113">
        <v>3.25</v>
      </c>
      <c r="Y54" s="113">
        <v>2.5</v>
      </c>
      <c r="Z54" s="113">
        <v>3.75</v>
      </c>
      <c r="AA54" s="110">
        <f t="shared" si="1"/>
        <v>3.1333333333333333</v>
      </c>
      <c r="AB54" s="110">
        <f t="shared" si="25"/>
        <v>3.1333333333333333</v>
      </c>
      <c r="AC54" s="125">
        <v>3.3341306893938483</v>
      </c>
      <c r="AD54" s="124">
        <v>3.3189734053837658</v>
      </c>
      <c r="AE54" s="123">
        <v>3.3021077564798254</v>
      </c>
      <c r="AF54" s="83"/>
      <c r="AG54" s="83"/>
      <c r="AH54" s="215"/>
      <c r="AI54" s="215"/>
      <c r="AJ54" s="215">
        <f t="shared" si="6"/>
        <v>13</v>
      </c>
      <c r="AK54" s="215">
        <f t="shared" si="7"/>
        <v>14</v>
      </c>
      <c r="AL54" s="215">
        <f t="shared" si="8"/>
        <v>12</v>
      </c>
      <c r="AM54" s="215">
        <f t="shared" si="9"/>
        <v>11</v>
      </c>
      <c r="AN54" s="215">
        <f t="shared" si="10"/>
        <v>12</v>
      </c>
      <c r="AO54" s="215">
        <f t="shared" si="11"/>
        <v>13</v>
      </c>
      <c r="AP54" s="215">
        <f t="shared" si="12"/>
        <v>12</v>
      </c>
      <c r="AQ54" s="215">
        <f t="shared" si="13"/>
        <v>13</v>
      </c>
      <c r="AR54" s="215">
        <f t="shared" si="14"/>
        <v>12</v>
      </c>
      <c r="AS54" s="215">
        <f t="shared" si="15"/>
        <v>17</v>
      </c>
      <c r="AT54" s="215">
        <f t="shared" si="16"/>
        <v>10</v>
      </c>
      <c r="AU54" s="215">
        <f t="shared" si="17"/>
        <v>11</v>
      </c>
      <c r="AV54" s="215">
        <f t="shared" si="18"/>
        <v>13</v>
      </c>
      <c r="AW54" s="215">
        <f t="shared" si="19"/>
        <v>10</v>
      </c>
      <c r="AX54" s="215">
        <f t="shared" si="20"/>
        <v>15</v>
      </c>
      <c r="AY54" s="215"/>
      <c r="AZ54" s="215">
        <f t="shared" si="21"/>
        <v>188</v>
      </c>
      <c r="BA54" s="215"/>
      <c r="BB54" s="215"/>
      <c r="BC54" s="215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</row>
    <row r="55" spans="2:98" s="108" customFormat="1">
      <c r="B55" s="108" t="s">
        <v>172</v>
      </c>
      <c r="C55" s="108" t="s">
        <v>173</v>
      </c>
      <c r="D55" s="109">
        <v>301</v>
      </c>
      <c r="E55" s="108" t="s">
        <v>13</v>
      </c>
      <c r="F55" s="110">
        <f t="shared" si="4"/>
        <v>3.9230769230769229</v>
      </c>
      <c r="G55" s="111">
        <v>1</v>
      </c>
      <c r="H55" s="111">
        <v>6</v>
      </c>
      <c r="I55" s="114">
        <f t="shared" si="22"/>
        <v>0.16666666666666666</v>
      </c>
      <c r="J55" s="108">
        <v>0</v>
      </c>
      <c r="K55" s="112">
        <f t="shared" si="5"/>
        <v>0</v>
      </c>
      <c r="L55" s="113">
        <v>4</v>
      </c>
      <c r="M55" s="113">
        <v>5</v>
      </c>
      <c r="N55" s="113">
        <v>4</v>
      </c>
      <c r="O55" s="113">
        <v>3</v>
      </c>
      <c r="P55" s="113">
        <v>3</v>
      </c>
      <c r="Q55" s="113">
        <v>4</v>
      </c>
      <c r="R55" s="218"/>
      <c r="S55" s="113">
        <v>4</v>
      </c>
      <c r="T55" s="113"/>
      <c r="U55" s="113">
        <v>4</v>
      </c>
      <c r="V55" s="113">
        <v>4</v>
      </c>
      <c r="W55" s="113">
        <v>4</v>
      </c>
      <c r="X55" s="113">
        <v>4</v>
      </c>
      <c r="Y55" s="113">
        <v>4</v>
      </c>
      <c r="Z55" s="113">
        <v>4</v>
      </c>
      <c r="AA55" s="110">
        <f t="shared" si="1"/>
        <v>3.9230769230769229</v>
      </c>
      <c r="AB55" s="110">
        <f t="shared" si="25"/>
        <v>3.9230769230769229</v>
      </c>
      <c r="AC55" s="125">
        <v>3.3341306893938483</v>
      </c>
      <c r="AD55" s="124">
        <v>3.3189734053837658</v>
      </c>
      <c r="AE55" s="123">
        <v>3.3021077564798254</v>
      </c>
      <c r="AF55" s="83"/>
      <c r="AG55" s="83"/>
      <c r="AH55" s="215"/>
      <c r="AI55" s="215"/>
      <c r="AJ55" s="215">
        <f t="shared" si="6"/>
        <v>4</v>
      </c>
      <c r="AK55" s="215">
        <f t="shared" si="7"/>
        <v>5</v>
      </c>
      <c r="AL55" s="215">
        <f t="shared" si="8"/>
        <v>4</v>
      </c>
      <c r="AM55" s="215">
        <f t="shared" si="9"/>
        <v>3</v>
      </c>
      <c r="AN55" s="215">
        <f t="shared" si="10"/>
        <v>3</v>
      </c>
      <c r="AO55" s="215">
        <f t="shared" si="11"/>
        <v>4</v>
      </c>
      <c r="AP55" s="215">
        <f t="shared" si="12"/>
        <v>0</v>
      </c>
      <c r="AQ55" s="215">
        <f t="shared" si="13"/>
        <v>4</v>
      </c>
      <c r="AR55" s="215">
        <f t="shared" si="14"/>
        <v>0</v>
      </c>
      <c r="AS55" s="215">
        <f t="shared" si="15"/>
        <v>4</v>
      </c>
      <c r="AT55" s="215">
        <f t="shared" si="16"/>
        <v>4</v>
      </c>
      <c r="AU55" s="215">
        <f t="shared" si="17"/>
        <v>4</v>
      </c>
      <c r="AV55" s="215">
        <f t="shared" si="18"/>
        <v>4</v>
      </c>
      <c r="AW55" s="215">
        <f t="shared" si="19"/>
        <v>4</v>
      </c>
      <c r="AX55" s="215">
        <f t="shared" si="20"/>
        <v>4</v>
      </c>
      <c r="AY55" s="215"/>
      <c r="AZ55" s="215">
        <f t="shared" si="21"/>
        <v>51</v>
      </c>
      <c r="BA55" s="215"/>
      <c r="BB55" s="215"/>
      <c r="BC55" s="215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</row>
    <row r="56" spans="2:98" s="108" customFormat="1">
      <c r="B56" s="108" t="s">
        <v>219</v>
      </c>
      <c r="C56" s="108" t="s">
        <v>220</v>
      </c>
      <c r="D56" s="109">
        <v>301</v>
      </c>
      <c r="E56" s="108" t="s">
        <v>13</v>
      </c>
      <c r="F56" s="110">
        <f t="shared" si="4"/>
        <v>2.8809523809523809</v>
      </c>
      <c r="G56" s="111">
        <v>3</v>
      </c>
      <c r="H56" s="111">
        <v>14</v>
      </c>
      <c r="I56" s="114">
        <f t="shared" si="22"/>
        <v>0.21428571428571427</v>
      </c>
      <c r="J56" s="108">
        <v>2</v>
      </c>
      <c r="K56" s="112">
        <f t="shared" si="5"/>
        <v>0.66666666666666663</v>
      </c>
      <c r="L56" s="113">
        <v>2.6666666666666665</v>
      </c>
      <c r="M56" s="113">
        <v>3.6666666666666665</v>
      </c>
      <c r="N56" s="113">
        <v>2.5</v>
      </c>
      <c r="O56" s="113">
        <v>2.5</v>
      </c>
      <c r="P56" s="113">
        <v>2.3333333333333335</v>
      </c>
      <c r="Q56" s="113">
        <v>2.6666666666666665</v>
      </c>
      <c r="R56" s="218"/>
      <c r="S56" s="113">
        <v>2.6666666666666665</v>
      </c>
      <c r="T56" s="113">
        <v>3</v>
      </c>
      <c r="U56" s="113">
        <v>3.3333333333333335</v>
      </c>
      <c r="V56" s="113">
        <v>2.6666666666666665</v>
      </c>
      <c r="W56" s="113">
        <v>2.6666666666666665</v>
      </c>
      <c r="X56" s="113">
        <v>2.6666666666666665</v>
      </c>
      <c r="Y56" s="113">
        <v>3</v>
      </c>
      <c r="Z56" s="113">
        <v>4</v>
      </c>
      <c r="AA56" s="110">
        <f t="shared" si="1"/>
        <v>2.8809523809523809</v>
      </c>
      <c r="AB56" s="110">
        <f t="shared" si="25"/>
        <v>2.8809523809523809</v>
      </c>
      <c r="AC56" s="125">
        <v>3.3341306893938483</v>
      </c>
      <c r="AD56" s="124">
        <v>3.3189734053837658</v>
      </c>
      <c r="AE56" s="123">
        <v>3.3021077564798254</v>
      </c>
      <c r="AF56" s="83"/>
      <c r="AG56" s="83"/>
      <c r="AH56" s="215"/>
      <c r="AI56" s="215"/>
      <c r="AJ56" s="215">
        <f t="shared" si="6"/>
        <v>8</v>
      </c>
      <c r="AK56" s="215">
        <f t="shared" si="7"/>
        <v>11</v>
      </c>
      <c r="AL56" s="215">
        <f t="shared" si="8"/>
        <v>7.5</v>
      </c>
      <c r="AM56" s="215">
        <f t="shared" si="9"/>
        <v>7.5</v>
      </c>
      <c r="AN56" s="215">
        <f t="shared" si="10"/>
        <v>7</v>
      </c>
      <c r="AO56" s="215">
        <f t="shared" si="11"/>
        <v>8</v>
      </c>
      <c r="AP56" s="215">
        <f t="shared" si="12"/>
        <v>0</v>
      </c>
      <c r="AQ56" s="215">
        <f t="shared" si="13"/>
        <v>8</v>
      </c>
      <c r="AR56" s="215">
        <f t="shared" si="14"/>
        <v>9</v>
      </c>
      <c r="AS56" s="215">
        <f t="shared" si="15"/>
        <v>10</v>
      </c>
      <c r="AT56" s="215">
        <f t="shared" si="16"/>
        <v>8</v>
      </c>
      <c r="AU56" s="215">
        <f t="shared" si="17"/>
        <v>8</v>
      </c>
      <c r="AV56" s="215">
        <f t="shared" si="18"/>
        <v>8</v>
      </c>
      <c r="AW56" s="215">
        <f t="shared" si="19"/>
        <v>9</v>
      </c>
      <c r="AX56" s="215">
        <f t="shared" si="20"/>
        <v>12</v>
      </c>
      <c r="AY56" s="215"/>
      <c r="AZ56" s="215">
        <f t="shared" si="21"/>
        <v>121</v>
      </c>
      <c r="BA56" s="215"/>
      <c r="BB56" s="215"/>
      <c r="BC56" s="215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</row>
    <row r="57" spans="2:98" s="108" customFormat="1">
      <c r="B57" s="131" t="s">
        <v>200</v>
      </c>
      <c r="C57" s="131" t="s">
        <v>201</v>
      </c>
      <c r="D57" s="132">
        <v>301</v>
      </c>
      <c r="E57" s="131" t="s">
        <v>13</v>
      </c>
      <c r="F57" s="133">
        <f t="shared" si="4"/>
        <v>3.3600000000000003</v>
      </c>
      <c r="G57" s="134">
        <v>5</v>
      </c>
      <c r="H57" s="134">
        <v>14</v>
      </c>
      <c r="I57" s="135">
        <f t="shared" si="22"/>
        <v>0.35714285714285715</v>
      </c>
      <c r="J57" s="131">
        <v>4</v>
      </c>
      <c r="K57" s="136">
        <f t="shared" si="5"/>
        <v>0.8</v>
      </c>
      <c r="L57" s="137">
        <v>3</v>
      </c>
      <c r="M57" s="137">
        <v>3.4</v>
      </c>
      <c r="N57" s="137">
        <v>3.4</v>
      </c>
      <c r="O57" s="137">
        <v>3</v>
      </c>
      <c r="P57" s="137">
        <v>3</v>
      </c>
      <c r="Q57" s="137">
        <v>3.25</v>
      </c>
      <c r="R57" s="137">
        <v>2.75</v>
      </c>
      <c r="S57" s="137">
        <v>3.6</v>
      </c>
      <c r="T57" s="137">
        <v>3.6</v>
      </c>
      <c r="U57" s="137">
        <v>4</v>
      </c>
      <c r="V57" s="137">
        <v>3.2</v>
      </c>
      <c r="W57" s="137">
        <v>3.4</v>
      </c>
      <c r="X57" s="137">
        <v>3.6</v>
      </c>
      <c r="Y57" s="137">
        <v>3.6</v>
      </c>
      <c r="Z57" s="137">
        <v>3.6</v>
      </c>
      <c r="AA57" s="133">
        <f t="shared" si="1"/>
        <v>3.3600000000000003</v>
      </c>
      <c r="AB57" s="220">
        <f t="shared" si="25"/>
        <v>3.3600000000000003</v>
      </c>
      <c r="AC57" s="165">
        <v>3.3341306893938483</v>
      </c>
      <c r="AD57" s="161">
        <v>3.3189734053837658</v>
      </c>
      <c r="AE57" s="163">
        <v>3.3021077564798254</v>
      </c>
      <c r="AF57" s="83"/>
      <c r="AG57" s="83"/>
      <c r="AH57" s="215"/>
      <c r="AI57" s="215"/>
      <c r="AJ57" s="215">
        <f t="shared" si="6"/>
        <v>15</v>
      </c>
      <c r="AK57" s="215">
        <f t="shared" si="7"/>
        <v>17</v>
      </c>
      <c r="AL57" s="215">
        <f t="shared" si="8"/>
        <v>17</v>
      </c>
      <c r="AM57" s="215">
        <f t="shared" si="9"/>
        <v>15</v>
      </c>
      <c r="AN57" s="215">
        <f t="shared" si="10"/>
        <v>15</v>
      </c>
      <c r="AO57" s="215">
        <f t="shared" si="11"/>
        <v>16.25</v>
      </c>
      <c r="AP57" s="215">
        <f t="shared" si="12"/>
        <v>13.75</v>
      </c>
      <c r="AQ57" s="215">
        <f t="shared" si="13"/>
        <v>18</v>
      </c>
      <c r="AR57" s="215">
        <f t="shared" si="14"/>
        <v>18</v>
      </c>
      <c r="AS57" s="215">
        <f t="shared" si="15"/>
        <v>20</v>
      </c>
      <c r="AT57" s="215">
        <f t="shared" si="16"/>
        <v>16</v>
      </c>
      <c r="AU57" s="215">
        <f t="shared" si="17"/>
        <v>17</v>
      </c>
      <c r="AV57" s="215">
        <f t="shared" si="18"/>
        <v>18</v>
      </c>
      <c r="AW57" s="215">
        <f t="shared" si="19"/>
        <v>18</v>
      </c>
      <c r="AX57" s="215">
        <f t="shared" si="20"/>
        <v>18</v>
      </c>
      <c r="AY57" s="215"/>
      <c r="AZ57" s="215">
        <f t="shared" si="21"/>
        <v>252</v>
      </c>
      <c r="BA57" s="215"/>
      <c r="BB57" s="215"/>
      <c r="BC57" s="215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</row>
    <row r="58" spans="2:98" s="116" customFormat="1">
      <c r="B58" s="116" t="s">
        <v>162</v>
      </c>
      <c r="C58" s="116" t="s">
        <v>163</v>
      </c>
      <c r="D58" s="117">
        <v>302</v>
      </c>
      <c r="E58" s="116" t="s">
        <v>14</v>
      </c>
      <c r="F58" s="118">
        <f t="shared" si="4"/>
        <v>3.8466666666666671</v>
      </c>
      <c r="G58" s="119">
        <v>22</v>
      </c>
      <c r="H58" s="119">
        <v>61</v>
      </c>
      <c r="I58" s="120">
        <f t="shared" si="22"/>
        <v>0.36065573770491804</v>
      </c>
      <c r="J58" s="116">
        <v>1</v>
      </c>
      <c r="K58" s="121">
        <f t="shared" si="5"/>
        <v>4.5454545454545456E-2</v>
      </c>
      <c r="L58" s="122">
        <v>3.9047619047619047</v>
      </c>
      <c r="M58" s="122">
        <v>4.0476190476190474</v>
      </c>
      <c r="N58" s="122">
        <v>3.4285714285714284</v>
      </c>
      <c r="O58" s="122">
        <v>3.2857142857142856</v>
      </c>
      <c r="P58" s="122">
        <v>3.3333333333333335</v>
      </c>
      <c r="Q58" s="122">
        <v>3.5714285714285716</v>
      </c>
      <c r="R58" s="122">
        <v>4.4000000000000004</v>
      </c>
      <c r="S58" s="122">
        <v>3.8571428571428572</v>
      </c>
      <c r="T58" s="122">
        <v>4</v>
      </c>
      <c r="U58" s="122">
        <v>4.2380952380952381</v>
      </c>
      <c r="V58" s="122">
        <v>3.8</v>
      </c>
      <c r="W58" s="122">
        <v>3.85</v>
      </c>
      <c r="X58" s="122">
        <v>3.65</v>
      </c>
      <c r="Y58" s="122">
        <v>4.0476190476190474</v>
      </c>
      <c r="Z58" s="122">
        <v>4.2857142857142856</v>
      </c>
      <c r="AA58" s="118">
        <f t="shared" si="1"/>
        <v>3.8466666666666671</v>
      </c>
      <c r="AB58" s="118">
        <f>AVERAGE(L58:Z58)</f>
        <v>3.8466666666666671</v>
      </c>
      <c r="AC58" s="125">
        <f>AVERAGE(L58:Z62)</f>
        <v>3.1185693804403485</v>
      </c>
      <c r="AD58" s="124">
        <v>3.4030446310322908</v>
      </c>
      <c r="AE58" s="123">
        <v>3.3021077564798254</v>
      </c>
      <c r="AF58" s="83"/>
      <c r="AG58" s="83"/>
      <c r="AH58" s="215"/>
      <c r="AI58" s="215"/>
      <c r="AJ58" s="215">
        <f t="shared" si="6"/>
        <v>85.904761904761898</v>
      </c>
      <c r="AK58" s="215">
        <f t="shared" si="7"/>
        <v>89.047619047619037</v>
      </c>
      <c r="AL58" s="215">
        <f t="shared" si="8"/>
        <v>75.428571428571431</v>
      </c>
      <c r="AM58" s="215">
        <f t="shared" si="9"/>
        <v>72.285714285714278</v>
      </c>
      <c r="AN58" s="215">
        <f t="shared" si="10"/>
        <v>73.333333333333343</v>
      </c>
      <c r="AO58" s="215">
        <f t="shared" si="11"/>
        <v>78.571428571428569</v>
      </c>
      <c r="AP58" s="215">
        <f t="shared" si="12"/>
        <v>96.800000000000011</v>
      </c>
      <c r="AQ58" s="215">
        <f t="shared" si="13"/>
        <v>84.857142857142861</v>
      </c>
      <c r="AR58" s="215">
        <f t="shared" si="14"/>
        <v>88</v>
      </c>
      <c r="AS58" s="215">
        <f t="shared" si="15"/>
        <v>93.238095238095241</v>
      </c>
      <c r="AT58" s="215">
        <f t="shared" si="16"/>
        <v>83.6</v>
      </c>
      <c r="AU58" s="215">
        <f t="shared" si="17"/>
        <v>84.7</v>
      </c>
      <c r="AV58" s="215">
        <f t="shared" si="18"/>
        <v>80.3</v>
      </c>
      <c r="AW58" s="215">
        <f t="shared" si="19"/>
        <v>89.047619047619037</v>
      </c>
      <c r="AX58" s="215">
        <f t="shared" si="20"/>
        <v>94.285714285714278</v>
      </c>
      <c r="AY58" s="215"/>
      <c r="AZ58" s="215">
        <f t="shared" si="21"/>
        <v>1269.4000000000001</v>
      </c>
      <c r="BA58" s="215"/>
      <c r="BB58" s="215"/>
      <c r="BC58" s="215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</row>
    <row r="59" spans="2:98" s="116" customFormat="1">
      <c r="B59" s="116" t="s">
        <v>285</v>
      </c>
      <c r="C59" s="116" t="s">
        <v>318</v>
      </c>
      <c r="D59" s="117">
        <v>302</v>
      </c>
      <c r="E59" s="116" t="s">
        <v>14</v>
      </c>
      <c r="F59" s="118">
        <f t="shared" si="4"/>
        <v>3.1072913466461851</v>
      </c>
      <c r="G59" s="119">
        <v>32</v>
      </c>
      <c r="H59" s="119">
        <v>145</v>
      </c>
      <c r="I59" s="120">
        <f t="shared" si="22"/>
        <v>0.22068965517241379</v>
      </c>
      <c r="J59" s="116">
        <v>18</v>
      </c>
      <c r="K59" s="121">
        <f t="shared" si="5"/>
        <v>0.5625</v>
      </c>
      <c r="L59" s="122">
        <v>3.1</v>
      </c>
      <c r="M59" s="122">
        <v>3.193548387096774</v>
      </c>
      <c r="N59" s="122">
        <v>2.8333333333333335</v>
      </c>
      <c r="O59" s="122">
        <v>2.6333333333333333</v>
      </c>
      <c r="P59" s="122">
        <v>2.6333333333333333</v>
      </c>
      <c r="Q59" s="122">
        <v>2.7096774193548385</v>
      </c>
      <c r="R59" s="122">
        <v>4.4137931034482758</v>
      </c>
      <c r="S59" s="122">
        <v>3</v>
      </c>
      <c r="T59" s="122">
        <v>3.3333333333333335</v>
      </c>
      <c r="U59" s="122">
        <v>3.6206896551724137</v>
      </c>
      <c r="V59" s="122">
        <v>2.838709677419355</v>
      </c>
      <c r="W59" s="122">
        <v>2.838709677419355</v>
      </c>
      <c r="X59" s="122">
        <v>2.7096774193548385</v>
      </c>
      <c r="Y59" s="122">
        <v>2.9655172413793105</v>
      </c>
      <c r="Z59" s="122">
        <v>3.7857142857142856</v>
      </c>
      <c r="AA59" s="118">
        <f>AVERAGE(L59:Z59)</f>
        <v>3.1072913466461851</v>
      </c>
      <c r="AB59" s="118">
        <f>AB22</f>
        <v>2.7347761278944072</v>
      </c>
      <c r="AC59" s="125">
        <f>AVERAGE(L58:Z62)</f>
        <v>3.1185693804403485</v>
      </c>
      <c r="AD59" s="124">
        <v>3.4030446310322908</v>
      </c>
      <c r="AE59" s="123">
        <v>3.3021077564798254</v>
      </c>
      <c r="AF59" s="83"/>
      <c r="AG59" s="83"/>
      <c r="AH59" s="215"/>
      <c r="AI59" s="215"/>
      <c r="AJ59" s="215">
        <f t="shared" si="6"/>
        <v>99.2</v>
      </c>
      <c r="AK59" s="215">
        <f t="shared" si="7"/>
        <v>102.19354838709677</v>
      </c>
      <c r="AL59" s="215">
        <f t="shared" si="8"/>
        <v>90.666666666666671</v>
      </c>
      <c r="AM59" s="215">
        <f t="shared" si="9"/>
        <v>84.266666666666666</v>
      </c>
      <c r="AN59" s="215">
        <f t="shared" si="10"/>
        <v>84.266666666666666</v>
      </c>
      <c r="AO59" s="215">
        <f t="shared" si="11"/>
        <v>86.709677419354833</v>
      </c>
      <c r="AP59" s="215">
        <f t="shared" si="12"/>
        <v>141.24137931034483</v>
      </c>
      <c r="AQ59" s="215">
        <f t="shared" si="13"/>
        <v>96</v>
      </c>
      <c r="AR59" s="215">
        <f t="shared" si="14"/>
        <v>106.66666666666667</v>
      </c>
      <c r="AS59" s="215">
        <f t="shared" si="15"/>
        <v>115.86206896551724</v>
      </c>
      <c r="AT59" s="215">
        <f t="shared" si="16"/>
        <v>90.838709677419359</v>
      </c>
      <c r="AU59" s="215">
        <f t="shared" si="17"/>
        <v>90.838709677419359</v>
      </c>
      <c r="AV59" s="215">
        <f t="shared" si="18"/>
        <v>86.709677419354833</v>
      </c>
      <c r="AW59" s="215">
        <f t="shared" si="19"/>
        <v>94.896551724137936</v>
      </c>
      <c r="AX59" s="215">
        <f t="shared" si="20"/>
        <v>121.14285714285714</v>
      </c>
      <c r="AY59" s="215"/>
      <c r="AZ59" s="215">
        <f t="shared" si="21"/>
        <v>1491.4998463901688</v>
      </c>
      <c r="BA59" s="215"/>
      <c r="BB59" s="215"/>
      <c r="BC59" s="215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</row>
    <row r="60" spans="2:98" s="116" customFormat="1">
      <c r="B60" s="116" t="s">
        <v>113</v>
      </c>
      <c r="C60" s="116" t="s">
        <v>114</v>
      </c>
      <c r="D60" s="117">
        <v>302</v>
      </c>
      <c r="E60" s="116" t="s">
        <v>14</v>
      </c>
      <c r="F60" s="118">
        <f t="shared" si="4"/>
        <v>2.822222222222222</v>
      </c>
      <c r="G60" s="119">
        <v>3</v>
      </c>
      <c r="H60" s="119">
        <v>14</v>
      </c>
      <c r="I60" s="120">
        <f t="shared" si="22"/>
        <v>0.21428571428571427</v>
      </c>
      <c r="J60" s="116">
        <v>2</v>
      </c>
      <c r="K60" s="121">
        <f t="shared" si="5"/>
        <v>0.66666666666666663</v>
      </c>
      <c r="L60" s="122">
        <v>3</v>
      </c>
      <c r="M60" s="122">
        <v>2.6666666666666665</v>
      </c>
      <c r="N60" s="122">
        <v>3</v>
      </c>
      <c r="O60" s="122">
        <v>3</v>
      </c>
      <c r="P60" s="122">
        <v>2</v>
      </c>
      <c r="Q60" s="122">
        <v>2</v>
      </c>
      <c r="R60" s="122">
        <v>3.3333333333333335</v>
      </c>
      <c r="S60" s="122">
        <v>3</v>
      </c>
      <c r="T60" s="122">
        <v>2.6666666666666665</v>
      </c>
      <c r="U60" s="122">
        <v>4</v>
      </c>
      <c r="V60" s="122">
        <v>2.3333333333333335</v>
      </c>
      <c r="W60" s="122">
        <v>2.6666666666666665</v>
      </c>
      <c r="X60" s="122">
        <v>2.6666666666666665</v>
      </c>
      <c r="Y60" s="122">
        <v>3</v>
      </c>
      <c r="Z60" s="122">
        <v>3</v>
      </c>
      <c r="AA60" s="118">
        <f t="shared" si="1"/>
        <v>2.822222222222222</v>
      </c>
      <c r="AB60" s="118">
        <f>AVERAGE(L60:Z60)</f>
        <v>2.822222222222222</v>
      </c>
      <c r="AC60" s="125">
        <v>3.1185693804403485</v>
      </c>
      <c r="AD60" s="124">
        <v>3.4030446310322908</v>
      </c>
      <c r="AE60" s="123">
        <v>3.3021077564798254</v>
      </c>
      <c r="AF60" s="83"/>
      <c r="AG60" s="83"/>
      <c r="AH60" s="215"/>
      <c r="AI60" s="215"/>
      <c r="AJ60" s="215">
        <f t="shared" si="6"/>
        <v>9</v>
      </c>
      <c r="AK60" s="215">
        <f t="shared" si="7"/>
        <v>8</v>
      </c>
      <c r="AL60" s="215">
        <f t="shared" si="8"/>
        <v>9</v>
      </c>
      <c r="AM60" s="215">
        <f t="shared" si="9"/>
        <v>9</v>
      </c>
      <c r="AN60" s="215">
        <f t="shared" si="10"/>
        <v>6</v>
      </c>
      <c r="AO60" s="215">
        <f t="shared" si="11"/>
        <v>6</v>
      </c>
      <c r="AP60" s="215">
        <f t="shared" si="12"/>
        <v>10</v>
      </c>
      <c r="AQ60" s="215">
        <f t="shared" si="13"/>
        <v>9</v>
      </c>
      <c r="AR60" s="215">
        <f t="shared" si="14"/>
        <v>8</v>
      </c>
      <c r="AS60" s="215">
        <f t="shared" si="15"/>
        <v>12</v>
      </c>
      <c r="AT60" s="215">
        <f t="shared" si="16"/>
        <v>7</v>
      </c>
      <c r="AU60" s="215">
        <f t="shared" si="17"/>
        <v>8</v>
      </c>
      <c r="AV60" s="215">
        <f t="shared" si="18"/>
        <v>8</v>
      </c>
      <c r="AW60" s="215">
        <f t="shared" si="19"/>
        <v>9</v>
      </c>
      <c r="AX60" s="215">
        <f t="shared" si="20"/>
        <v>9</v>
      </c>
      <c r="AY60" s="215"/>
      <c r="AZ60" s="215">
        <f t="shared" si="21"/>
        <v>127</v>
      </c>
      <c r="BA60" s="215"/>
      <c r="BB60" s="215"/>
      <c r="BC60" s="215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</row>
    <row r="61" spans="2:98" s="116" customFormat="1">
      <c r="B61" s="116" t="s">
        <v>47</v>
      </c>
      <c r="C61" s="116" t="s">
        <v>48</v>
      </c>
      <c r="D61" s="117">
        <v>302</v>
      </c>
      <c r="E61" s="116" t="s">
        <v>14</v>
      </c>
      <c r="F61" s="118">
        <f t="shared" si="4"/>
        <v>2.6666666666666665</v>
      </c>
      <c r="G61" s="119">
        <v>2</v>
      </c>
      <c r="H61" s="119">
        <v>7</v>
      </c>
      <c r="I61" s="120">
        <f t="shared" si="22"/>
        <v>0.2857142857142857</v>
      </c>
      <c r="J61" s="116">
        <v>2</v>
      </c>
      <c r="K61" s="121">
        <f t="shared" si="5"/>
        <v>1</v>
      </c>
      <c r="L61" s="122">
        <v>2.5</v>
      </c>
      <c r="M61" s="122">
        <v>3</v>
      </c>
      <c r="N61" s="122">
        <v>2</v>
      </c>
      <c r="O61" s="122">
        <v>1.5</v>
      </c>
      <c r="P61" s="122">
        <v>3</v>
      </c>
      <c r="Q61" s="122">
        <v>2.5</v>
      </c>
      <c r="R61" s="122">
        <v>4</v>
      </c>
      <c r="S61" s="122">
        <v>2.5</v>
      </c>
      <c r="T61" s="122">
        <v>4</v>
      </c>
      <c r="U61" s="122">
        <v>4.5</v>
      </c>
      <c r="V61" s="122">
        <v>2</v>
      </c>
      <c r="W61" s="122">
        <v>1.5</v>
      </c>
      <c r="X61" s="122">
        <v>1.5</v>
      </c>
      <c r="Y61" s="122">
        <v>2</v>
      </c>
      <c r="Z61" s="122">
        <v>3.5</v>
      </c>
      <c r="AA61" s="118">
        <f t="shared" si="1"/>
        <v>2.6666666666666665</v>
      </c>
      <c r="AB61" s="118">
        <f>AVERAGE(L61:Z61)</f>
        <v>2.6666666666666665</v>
      </c>
      <c r="AC61" s="125">
        <v>3.1185693804403485</v>
      </c>
      <c r="AD61" s="124">
        <v>3.4030446310322908</v>
      </c>
      <c r="AE61" s="123">
        <v>3.3021077564798254</v>
      </c>
      <c r="AF61" s="83"/>
      <c r="AG61" s="83"/>
      <c r="AH61" s="215"/>
      <c r="AI61" s="215"/>
      <c r="AJ61" s="215">
        <f t="shared" si="6"/>
        <v>5</v>
      </c>
      <c r="AK61" s="215">
        <f t="shared" si="7"/>
        <v>6</v>
      </c>
      <c r="AL61" s="215">
        <f t="shared" si="8"/>
        <v>4</v>
      </c>
      <c r="AM61" s="215">
        <f t="shared" si="9"/>
        <v>3</v>
      </c>
      <c r="AN61" s="215">
        <f t="shared" si="10"/>
        <v>6</v>
      </c>
      <c r="AO61" s="215">
        <f t="shared" si="11"/>
        <v>5</v>
      </c>
      <c r="AP61" s="215">
        <f t="shared" si="12"/>
        <v>8</v>
      </c>
      <c r="AQ61" s="215">
        <f t="shared" si="13"/>
        <v>5</v>
      </c>
      <c r="AR61" s="215">
        <f t="shared" si="14"/>
        <v>8</v>
      </c>
      <c r="AS61" s="215">
        <f t="shared" si="15"/>
        <v>9</v>
      </c>
      <c r="AT61" s="215">
        <f t="shared" si="16"/>
        <v>4</v>
      </c>
      <c r="AU61" s="215">
        <f t="shared" si="17"/>
        <v>3</v>
      </c>
      <c r="AV61" s="215">
        <f t="shared" si="18"/>
        <v>3</v>
      </c>
      <c r="AW61" s="215">
        <f t="shared" si="19"/>
        <v>4</v>
      </c>
      <c r="AX61" s="215">
        <f t="shared" si="20"/>
        <v>7</v>
      </c>
      <c r="AY61" s="215"/>
      <c r="AZ61" s="215">
        <f t="shared" si="21"/>
        <v>80</v>
      </c>
      <c r="BA61" s="215"/>
      <c r="BB61" s="215"/>
      <c r="BC61" s="215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</row>
    <row r="62" spans="2:98" s="116" customFormat="1">
      <c r="B62" s="154" t="s">
        <v>133</v>
      </c>
      <c r="C62" s="154" t="s">
        <v>134</v>
      </c>
      <c r="D62" s="155">
        <v>302</v>
      </c>
      <c r="E62" s="154" t="s">
        <v>14</v>
      </c>
      <c r="F62" s="156">
        <f t="shared" si="4"/>
        <v>3.15</v>
      </c>
      <c r="G62" s="157">
        <v>4</v>
      </c>
      <c r="H62" s="157">
        <v>10</v>
      </c>
      <c r="I62" s="158">
        <f t="shared" si="22"/>
        <v>0.4</v>
      </c>
      <c r="J62" s="154">
        <v>0</v>
      </c>
      <c r="K62" s="159">
        <f t="shared" si="5"/>
        <v>0</v>
      </c>
      <c r="L62" s="160">
        <v>3</v>
      </c>
      <c r="M62" s="160">
        <v>3.25</v>
      </c>
      <c r="N62" s="160">
        <v>2.25</v>
      </c>
      <c r="O62" s="160">
        <v>2</v>
      </c>
      <c r="P62" s="160">
        <v>3.25</v>
      </c>
      <c r="Q62" s="160">
        <v>3</v>
      </c>
      <c r="R62" s="160">
        <v>3.75</v>
      </c>
      <c r="S62" s="160">
        <v>3.5</v>
      </c>
      <c r="T62" s="160">
        <v>3</v>
      </c>
      <c r="U62" s="160">
        <v>4</v>
      </c>
      <c r="V62" s="160">
        <v>2.75</v>
      </c>
      <c r="W62" s="160">
        <v>3.25</v>
      </c>
      <c r="X62" s="160">
        <v>3.25</v>
      </c>
      <c r="Y62" s="160">
        <v>3</v>
      </c>
      <c r="Z62" s="160">
        <v>4</v>
      </c>
      <c r="AA62" s="156">
        <f t="shared" si="1"/>
        <v>3.15</v>
      </c>
      <c r="AB62" s="156">
        <f>AVERAGE(L62:Z62)</f>
        <v>3.15</v>
      </c>
      <c r="AC62" s="165">
        <v>3.1185693804403485</v>
      </c>
      <c r="AD62" s="161">
        <v>3.4030446310322908</v>
      </c>
      <c r="AE62" s="163">
        <v>3.3021077564798254</v>
      </c>
      <c r="AF62" s="83"/>
      <c r="AG62" s="83"/>
      <c r="AH62" s="215"/>
      <c r="AI62" s="215"/>
      <c r="AJ62" s="215">
        <f t="shared" si="6"/>
        <v>12</v>
      </c>
      <c r="AK62" s="215">
        <f t="shared" si="7"/>
        <v>13</v>
      </c>
      <c r="AL62" s="215">
        <f t="shared" si="8"/>
        <v>9</v>
      </c>
      <c r="AM62" s="215">
        <f t="shared" si="9"/>
        <v>8</v>
      </c>
      <c r="AN62" s="215">
        <f t="shared" si="10"/>
        <v>13</v>
      </c>
      <c r="AO62" s="215">
        <f t="shared" si="11"/>
        <v>12</v>
      </c>
      <c r="AP62" s="215">
        <f t="shared" si="12"/>
        <v>15</v>
      </c>
      <c r="AQ62" s="215">
        <f t="shared" si="13"/>
        <v>14</v>
      </c>
      <c r="AR62" s="215">
        <f t="shared" si="14"/>
        <v>12</v>
      </c>
      <c r="AS62" s="215">
        <f t="shared" si="15"/>
        <v>16</v>
      </c>
      <c r="AT62" s="215">
        <f t="shared" si="16"/>
        <v>11</v>
      </c>
      <c r="AU62" s="215">
        <f t="shared" si="17"/>
        <v>13</v>
      </c>
      <c r="AV62" s="215">
        <f t="shared" si="18"/>
        <v>13</v>
      </c>
      <c r="AW62" s="215">
        <f t="shared" si="19"/>
        <v>12</v>
      </c>
      <c r="AX62" s="215">
        <f t="shared" si="20"/>
        <v>16</v>
      </c>
      <c r="AY62" s="215"/>
      <c r="AZ62" s="215">
        <f t="shared" si="21"/>
        <v>189</v>
      </c>
      <c r="BA62" s="215"/>
      <c r="BB62" s="215"/>
      <c r="BC62" s="215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</row>
    <row r="63" spans="2:98" s="108" customFormat="1">
      <c r="B63" s="108" t="s">
        <v>104</v>
      </c>
      <c r="C63" s="108" t="s">
        <v>105</v>
      </c>
      <c r="D63" s="109">
        <v>303</v>
      </c>
      <c r="E63" s="108" t="s">
        <v>15</v>
      </c>
      <c r="F63" s="110">
        <f t="shared" si="4"/>
        <v>2.8388412838115356</v>
      </c>
      <c r="G63" s="111">
        <v>26</v>
      </c>
      <c r="H63" s="111">
        <v>99</v>
      </c>
      <c r="I63" s="114">
        <f t="shared" si="22"/>
        <v>0.26262626262626265</v>
      </c>
      <c r="J63" s="108">
        <v>18</v>
      </c>
      <c r="K63" s="112">
        <f t="shared" si="5"/>
        <v>0.69230769230769229</v>
      </c>
      <c r="L63" s="113">
        <v>2.5384615384615383</v>
      </c>
      <c r="M63" s="113">
        <v>2.76</v>
      </c>
      <c r="N63" s="113">
        <v>2.3846153846153846</v>
      </c>
      <c r="O63" s="113">
        <v>2.2799999999999998</v>
      </c>
      <c r="P63" s="113">
        <v>2.6923076923076925</v>
      </c>
      <c r="Q63" s="113">
        <v>2.3461538461538463</v>
      </c>
      <c r="R63" s="113">
        <v>2.9473684210526314</v>
      </c>
      <c r="S63" s="113">
        <v>2.52</v>
      </c>
      <c r="T63" s="113">
        <v>3.7307692307692308</v>
      </c>
      <c r="U63" s="113">
        <v>3.8461538461538463</v>
      </c>
      <c r="V63" s="113">
        <v>2.64</v>
      </c>
      <c r="W63" s="113">
        <v>2.68</v>
      </c>
      <c r="X63" s="113">
        <v>2.68</v>
      </c>
      <c r="Y63" s="113">
        <v>2.652173913043478</v>
      </c>
      <c r="Z63" s="113">
        <v>3.8846153846153846</v>
      </c>
      <c r="AA63" s="110">
        <f>AVERAGE(L63:Z63)</f>
        <v>2.8388412838115356</v>
      </c>
      <c r="AB63" s="110">
        <f>AB17</f>
        <v>3.4956406972974485</v>
      </c>
      <c r="AC63" s="125">
        <f>AVERAGE(L63:Z70)</f>
        <v>3.1928855149405901</v>
      </c>
      <c r="AD63" s="124">
        <v>3.2201453098768984</v>
      </c>
      <c r="AE63" s="123">
        <v>3.3021077564798254</v>
      </c>
      <c r="AF63" s="83"/>
      <c r="AG63" s="83"/>
      <c r="AH63" s="215"/>
      <c r="AI63" s="215"/>
      <c r="AJ63" s="215">
        <f t="shared" si="6"/>
        <v>66</v>
      </c>
      <c r="AK63" s="215">
        <f t="shared" si="7"/>
        <v>71.759999999999991</v>
      </c>
      <c r="AL63" s="215">
        <f t="shared" si="8"/>
        <v>62</v>
      </c>
      <c r="AM63" s="215">
        <f t="shared" si="9"/>
        <v>59.279999999999994</v>
      </c>
      <c r="AN63" s="215">
        <f t="shared" si="10"/>
        <v>70</v>
      </c>
      <c r="AO63" s="215">
        <f t="shared" si="11"/>
        <v>61</v>
      </c>
      <c r="AP63" s="215">
        <f t="shared" si="12"/>
        <v>76.631578947368411</v>
      </c>
      <c r="AQ63" s="215">
        <f t="shared" si="13"/>
        <v>65.52</v>
      </c>
      <c r="AR63" s="215">
        <f t="shared" si="14"/>
        <v>97</v>
      </c>
      <c r="AS63" s="215">
        <f t="shared" si="15"/>
        <v>100</v>
      </c>
      <c r="AT63" s="215">
        <f t="shared" si="16"/>
        <v>68.64</v>
      </c>
      <c r="AU63" s="215">
        <f t="shared" si="17"/>
        <v>69.680000000000007</v>
      </c>
      <c r="AV63" s="215">
        <f t="shared" si="18"/>
        <v>69.680000000000007</v>
      </c>
      <c r="AW63" s="215">
        <f t="shared" si="19"/>
        <v>68.956521739130423</v>
      </c>
      <c r="AX63" s="215">
        <f t="shared" si="20"/>
        <v>101</v>
      </c>
      <c r="AY63" s="215"/>
      <c r="AZ63" s="215">
        <f t="shared" si="21"/>
        <v>1107.1481006864988</v>
      </c>
      <c r="BA63" s="215"/>
      <c r="BB63" s="215"/>
      <c r="BC63" s="215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</row>
    <row r="64" spans="2:98" s="108" customFormat="1">
      <c r="B64" s="108" t="s">
        <v>176</v>
      </c>
      <c r="C64" s="108" t="s">
        <v>177</v>
      </c>
      <c r="D64" s="109">
        <v>303</v>
      </c>
      <c r="E64" s="108" t="s">
        <v>15</v>
      </c>
      <c r="F64" s="110">
        <f t="shared" si="4"/>
        <v>3.2153846153846155</v>
      </c>
      <c r="G64" s="111">
        <v>13</v>
      </c>
      <c r="H64" s="111">
        <v>37</v>
      </c>
      <c r="I64" s="114">
        <f t="shared" si="22"/>
        <v>0.35135135135135137</v>
      </c>
      <c r="J64" s="108">
        <v>5</v>
      </c>
      <c r="K64" s="112">
        <f t="shared" si="5"/>
        <v>0.38461538461538464</v>
      </c>
      <c r="L64" s="113">
        <v>3</v>
      </c>
      <c r="M64" s="113">
        <v>3.5384615384615383</v>
      </c>
      <c r="N64" s="113">
        <v>2.3076923076923075</v>
      </c>
      <c r="O64" s="113">
        <v>2</v>
      </c>
      <c r="P64" s="113">
        <v>3.6153846153846154</v>
      </c>
      <c r="Q64" s="113">
        <v>3.4615384615384617</v>
      </c>
      <c r="R64" s="113">
        <v>3</v>
      </c>
      <c r="S64" s="113">
        <v>3.3846153846153846</v>
      </c>
      <c r="T64" s="113">
        <v>3.7692307692307692</v>
      </c>
      <c r="U64" s="113">
        <v>4.3076923076923075</v>
      </c>
      <c r="V64" s="113">
        <v>3</v>
      </c>
      <c r="W64" s="113">
        <v>3.2307692307692308</v>
      </c>
      <c r="X64" s="113">
        <v>3.0769230769230771</v>
      </c>
      <c r="Y64" s="113">
        <v>2.7692307692307692</v>
      </c>
      <c r="Z64" s="113">
        <v>3.7692307692307692</v>
      </c>
      <c r="AA64" s="110">
        <f t="shared" si="1"/>
        <v>3.2153846153846155</v>
      </c>
      <c r="AB64" s="110">
        <f>AVERAGE(L64:Z64)</f>
        <v>3.2153846153846155</v>
      </c>
      <c r="AC64" s="125">
        <f>AVERAGE(L63:Z70)</f>
        <v>3.1928855149405901</v>
      </c>
      <c r="AD64" s="124">
        <v>3.2201453098768984</v>
      </c>
      <c r="AE64" s="123">
        <v>3.3021077564798254</v>
      </c>
      <c r="AF64" s="83"/>
      <c r="AG64" s="83"/>
      <c r="AH64" s="215"/>
      <c r="AI64" s="215"/>
      <c r="AJ64" s="215">
        <f t="shared" si="6"/>
        <v>39</v>
      </c>
      <c r="AK64" s="215">
        <f t="shared" si="7"/>
        <v>46</v>
      </c>
      <c r="AL64" s="215">
        <f t="shared" si="8"/>
        <v>29.999999999999996</v>
      </c>
      <c r="AM64" s="215">
        <f t="shared" si="9"/>
        <v>26</v>
      </c>
      <c r="AN64" s="215">
        <f t="shared" si="10"/>
        <v>47</v>
      </c>
      <c r="AO64" s="215">
        <f t="shared" si="11"/>
        <v>45</v>
      </c>
      <c r="AP64" s="215">
        <f t="shared" si="12"/>
        <v>39</v>
      </c>
      <c r="AQ64" s="215">
        <f t="shared" si="13"/>
        <v>44</v>
      </c>
      <c r="AR64" s="215">
        <f t="shared" si="14"/>
        <v>49</v>
      </c>
      <c r="AS64" s="215">
        <f t="shared" si="15"/>
        <v>56</v>
      </c>
      <c r="AT64" s="215">
        <f t="shared" si="16"/>
        <v>39</v>
      </c>
      <c r="AU64" s="215">
        <f t="shared" si="17"/>
        <v>42</v>
      </c>
      <c r="AV64" s="215">
        <f t="shared" si="18"/>
        <v>40</v>
      </c>
      <c r="AW64" s="215">
        <f t="shared" si="19"/>
        <v>36</v>
      </c>
      <c r="AX64" s="215">
        <f t="shared" si="20"/>
        <v>49</v>
      </c>
      <c r="AY64" s="215"/>
      <c r="AZ64" s="215">
        <f t="shared" si="21"/>
        <v>627</v>
      </c>
      <c r="BA64" s="215"/>
      <c r="BB64" s="215"/>
      <c r="BC64" s="215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</row>
    <row r="65" spans="2:98" s="108" customFormat="1">
      <c r="B65" s="108" t="s">
        <v>135</v>
      </c>
      <c r="C65" s="108" t="s">
        <v>136</v>
      </c>
      <c r="D65" s="109">
        <v>303</v>
      </c>
      <c r="E65" s="108" t="s">
        <v>15</v>
      </c>
      <c r="F65" s="110">
        <f t="shared" si="4"/>
        <v>3.3215873015873014</v>
      </c>
      <c r="G65" s="111">
        <v>7</v>
      </c>
      <c r="H65" s="111">
        <v>34</v>
      </c>
      <c r="I65" s="114">
        <f t="shared" si="22"/>
        <v>0.20588235294117646</v>
      </c>
      <c r="J65" s="108">
        <v>6</v>
      </c>
      <c r="K65" s="112">
        <f t="shared" si="5"/>
        <v>0.8571428571428571</v>
      </c>
      <c r="L65" s="113">
        <v>3.8571428571428572</v>
      </c>
      <c r="M65" s="113">
        <v>4</v>
      </c>
      <c r="N65" s="113">
        <v>3.2857142857142856</v>
      </c>
      <c r="O65" s="113">
        <v>2.8571428571428572</v>
      </c>
      <c r="P65" s="113">
        <v>2.8333333333333335</v>
      </c>
      <c r="Q65" s="113">
        <v>2.8571428571428572</v>
      </c>
      <c r="R65" s="113">
        <v>2.5</v>
      </c>
      <c r="S65" s="113">
        <v>3</v>
      </c>
      <c r="T65" s="113">
        <v>4.1428571428571432</v>
      </c>
      <c r="U65" s="113">
        <v>3.8</v>
      </c>
      <c r="V65" s="113">
        <v>3.4285714285714284</v>
      </c>
      <c r="W65" s="113">
        <v>3.2857142857142856</v>
      </c>
      <c r="X65" s="113">
        <v>3.1428571428571428</v>
      </c>
      <c r="Y65" s="113">
        <v>2.6666666666666665</v>
      </c>
      <c r="Z65" s="113">
        <v>4.166666666666667</v>
      </c>
      <c r="AA65" s="110">
        <f t="shared" si="1"/>
        <v>3.3215873015873014</v>
      </c>
      <c r="AB65" s="110">
        <f t="shared" ref="AB65:AB70" si="26">AVERAGE(L65:Z65)</f>
        <v>3.3215873015873014</v>
      </c>
      <c r="AC65" s="125">
        <v>3.1928855149405901</v>
      </c>
      <c r="AD65" s="124">
        <v>3.2201453098768984</v>
      </c>
      <c r="AE65" s="123">
        <v>3.3021077564798254</v>
      </c>
      <c r="AF65" s="83"/>
      <c r="AG65" s="83"/>
      <c r="AH65" s="215"/>
      <c r="AI65" s="215"/>
      <c r="AJ65" s="215">
        <f t="shared" si="6"/>
        <v>27</v>
      </c>
      <c r="AK65" s="215">
        <f t="shared" si="7"/>
        <v>28</v>
      </c>
      <c r="AL65" s="215">
        <f t="shared" si="8"/>
        <v>23</v>
      </c>
      <c r="AM65" s="215">
        <f t="shared" si="9"/>
        <v>20</v>
      </c>
      <c r="AN65" s="215">
        <f t="shared" si="10"/>
        <v>19.833333333333336</v>
      </c>
      <c r="AO65" s="215">
        <f t="shared" si="11"/>
        <v>20</v>
      </c>
      <c r="AP65" s="215">
        <f t="shared" si="12"/>
        <v>17.5</v>
      </c>
      <c r="AQ65" s="215">
        <f t="shared" si="13"/>
        <v>21</v>
      </c>
      <c r="AR65" s="215">
        <f t="shared" si="14"/>
        <v>29.000000000000004</v>
      </c>
      <c r="AS65" s="215">
        <f t="shared" si="15"/>
        <v>26.599999999999998</v>
      </c>
      <c r="AT65" s="215">
        <f t="shared" si="16"/>
        <v>24</v>
      </c>
      <c r="AU65" s="215">
        <f t="shared" si="17"/>
        <v>23</v>
      </c>
      <c r="AV65" s="215">
        <f t="shared" si="18"/>
        <v>22</v>
      </c>
      <c r="AW65" s="215">
        <f t="shared" si="19"/>
        <v>18.666666666666664</v>
      </c>
      <c r="AX65" s="215">
        <f t="shared" si="20"/>
        <v>29.166666666666668</v>
      </c>
      <c r="AY65" s="215"/>
      <c r="AZ65" s="215">
        <f t="shared" si="21"/>
        <v>348.76666666666671</v>
      </c>
      <c r="BA65" s="215"/>
      <c r="BB65" s="215"/>
      <c r="BC65" s="215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</row>
    <row r="66" spans="2:98" s="108" customFormat="1">
      <c r="B66" s="108" t="s">
        <v>188</v>
      </c>
      <c r="C66" s="108" t="s">
        <v>189</v>
      </c>
      <c r="D66" s="109">
        <v>303</v>
      </c>
      <c r="E66" s="108" t="s">
        <v>15</v>
      </c>
      <c r="F66" s="110">
        <f t="shared" si="4"/>
        <v>3.2142857142857144</v>
      </c>
      <c r="G66" s="111">
        <v>2</v>
      </c>
      <c r="H66" s="111">
        <v>4</v>
      </c>
      <c r="I66" s="114">
        <f t="shared" si="22"/>
        <v>0.5</v>
      </c>
      <c r="J66" s="108">
        <v>1</v>
      </c>
      <c r="K66" s="112">
        <f t="shared" si="5"/>
        <v>0.5</v>
      </c>
      <c r="L66" s="113">
        <v>3</v>
      </c>
      <c r="M66" s="113">
        <v>2</v>
      </c>
      <c r="N66" s="113">
        <v>3</v>
      </c>
      <c r="O66" s="113">
        <v>3</v>
      </c>
      <c r="P66" s="113">
        <v>3</v>
      </c>
      <c r="Q66" s="113">
        <v>4.5</v>
      </c>
      <c r="R66" s="113">
        <v>3</v>
      </c>
      <c r="S66" s="113">
        <v>4</v>
      </c>
      <c r="T66" s="113">
        <v>3.5</v>
      </c>
      <c r="U66" s="113">
        <v>4.5</v>
      </c>
      <c r="V66" s="113">
        <v>3</v>
      </c>
      <c r="W66" s="113">
        <v>3</v>
      </c>
      <c r="X66" s="113">
        <v>2.5</v>
      </c>
      <c r="Y66" s="113">
        <v>3</v>
      </c>
      <c r="Z66" s="218"/>
      <c r="AA66" s="110">
        <f t="shared" si="1"/>
        <v>3.2142857142857144</v>
      </c>
      <c r="AB66" s="110">
        <f t="shared" si="26"/>
        <v>3.2142857142857144</v>
      </c>
      <c r="AC66" s="125">
        <v>3.1928855149405901</v>
      </c>
      <c r="AD66" s="124">
        <v>3.2201453098768984</v>
      </c>
      <c r="AE66" s="123">
        <v>3.3021077564798254</v>
      </c>
      <c r="AF66" s="83"/>
      <c r="AG66" s="83"/>
      <c r="AH66" s="215"/>
      <c r="AI66" s="215"/>
      <c r="AJ66" s="215">
        <f t="shared" si="6"/>
        <v>6</v>
      </c>
      <c r="AK66" s="215">
        <f t="shared" si="7"/>
        <v>4</v>
      </c>
      <c r="AL66" s="215">
        <f t="shared" si="8"/>
        <v>6</v>
      </c>
      <c r="AM66" s="215">
        <f t="shared" si="9"/>
        <v>6</v>
      </c>
      <c r="AN66" s="215">
        <f t="shared" si="10"/>
        <v>6</v>
      </c>
      <c r="AO66" s="215">
        <f t="shared" si="11"/>
        <v>9</v>
      </c>
      <c r="AP66" s="215">
        <f t="shared" si="12"/>
        <v>6</v>
      </c>
      <c r="AQ66" s="215">
        <f t="shared" si="13"/>
        <v>8</v>
      </c>
      <c r="AR66" s="215">
        <f t="shared" si="14"/>
        <v>7</v>
      </c>
      <c r="AS66" s="215">
        <f t="shared" si="15"/>
        <v>9</v>
      </c>
      <c r="AT66" s="215">
        <f t="shared" si="16"/>
        <v>6</v>
      </c>
      <c r="AU66" s="215">
        <f t="shared" si="17"/>
        <v>6</v>
      </c>
      <c r="AV66" s="215">
        <f t="shared" si="18"/>
        <v>5</v>
      </c>
      <c r="AW66" s="215">
        <f t="shared" si="19"/>
        <v>6</v>
      </c>
      <c r="AX66" s="215">
        <f t="shared" si="20"/>
        <v>0</v>
      </c>
      <c r="AY66" s="215"/>
      <c r="AZ66" s="215">
        <f t="shared" si="21"/>
        <v>90</v>
      </c>
      <c r="BA66" s="215"/>
      <c r="BB66" s="215"/>
      <c r="BC66" s="215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</row>
    <row r="67" spans="2:98" s="108" customFormat="1">
      <c r="B67" s="108" t="s">
        <v>170</v>
      </c>
      <c r="C67" s="108" t="s">
        <v>171</v>
      </c>
      <c r="D67" s="109">
        <v>303</v>
      </c>
      <c r="E67" s="108" t="s">
        <v>15</v>
      </c>
      <c r="F67" s="110">
        <f t="shared" si="4"/>
        <v>2.812698412698412</v>
      </c>
      <c r="G67" s="111">
        <v>9</v>
      </c>
      <c r="H67" s="111">
        <v>16</v>
      </c>
      <c r="I67" s="114">
        <f t="shared" si="22"/>
        <v>0.5625</v>
      </c>
      <c r="J67" s="108">
        <v>5</v>
      </c>
      <c r="K67" s="112">
        <f t="shared" si="5"/>
        <v>0.55555555555555558</v>
      </c>
      <c r="L67" s="113">
        <v>3.1111111111111112</v>
      </c>
      <c r="M67" s="113">
        <v>3.5555555555555554</v>
      </c>
      <c r="N67" s="113">
        <v>2</v>
      </c>
      <c r="O67" s="113">
        <v>2</v>
      </c>
      <c r="P67" s="113">
        <v>3.125</v>
      </c>
      <c r="Q67" s="113">
        <v>2.8888888888888888</v>
      </c>
      <c r="R67" s="113">
        <v>1.6666666666666667</v>
      </c>
      <c r="S67" s="113">
        <v>3</v>
      </c>
      <c r="T67" s="113">
        <v>3.4444444444444446</v>
      </c>
      <c r="U67" s="113">
        <v>3.8888888888888888</v>
      </c>
      <c r="V67" s="113">
        <v>2.6666666666666665</v>
      </c>
      <c r="W67" s="113">
        <v>3.2222222222222223</v>
      </c>
      <c r="X67" s="113">
        <v>2.8888888888888888</v>
      </c>
      <c r="Y67" s="113">
        <v>1.8571428571428572</v>
      </c>
      <c r="Z67" s="113">
        <v>2.875</v>
      </c>
      <c r="AA67" s="110">
        <f t="shared" si="1"/>
        <v>2.812698412698412</v>
      </c>
      <c r="AB67" s="110">
        <f t="shared" si="26"/>
        <v>2.812698412698412</v>
      </c>
      <c r="AC67" s="125">
        <v>3.1928855149405901</v>
      </c>
      <c r="AD67" s="124">
        <v>3.2201453098768984</v>
      </c>
      <c r="AE67" s="123">
        <v>3.3021077564798254</v>
      </c>
      <c r="AF67" s="83"/>
      <c r="AG67" s="83"/>
      <c r="AH67" s="215"/>
      <c r="AI67" s="215"/>
      <c r="AJ67" s="215">
        <f t="shared" si="6"/>
        <v>28</v>
      </c>
      <c r="AK67" s="215">
        <f t="shared" si="7"/>
        <v>32</v>
      </c>
      <c r="AL67" s="215">
        <f t="shared" si="8"/>
        <v>18</v>
      </c>
      <c r="AM67" s="215">
        <f t="shared" si="9"/>
        <v>18</v>
      </c>
      <c r="AN67" s="215">
        <f t="shared" si="10"/>
        <v>28.125</v>
      </c>
      <c r="AO67" s="215">
        <f t="shared" si="11"/>
        <v>26</v>
      </c>
      <c r="AP67" s="215">
        <f t="shared" si="12"/>
        <v>15</v>
      </c>
      <c r="AQ67" s="215">
        <f t="shared" si="13"/>
        <v>27</v>
      </c>
      <c r="AR67" s="215">
        <f t="shared" si="14"/>
        <v>31</v>
      </c>
      <c r="AS67" s="215">
        <f t="shared" si="15"/>
        <v>35</v>
      </c>
      <c r="AT67" s="215">
        <f t="shared" si="16"/>
        <v>24</v>
      </c>
      <c r="AU67" s="215">
        <f t="shared" si="17"/>
        <v>29</v>
      </c>
      <c r="AV67" s="215">
        <f t="shared" si="18"/>
        <v>26</v>
      </c>
      <c r="AW67" s="215">
        <f t="shared" si="19"/>
        <v>16.714285714285715</v>
      </c>
      <c r="AX67" s="215">
        <f t="shared" si="20"/>
        <v>25.875</v>
      </c>
      <c r="AY67" s="215"/>
      <c r="AZ67" s="215">
        <f t="shared" si="21"/>
        <v>379.71428571428572</v>
      </c>
      <c r="BA67" s="215"/>
      <c r="BB67" s="215"/>
      <c r="BC67" s="215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</row>
    <row r="68" spans="2:98" s="108" customFormat="1">
      <c r="B68" s="108" t="s">
        <v>87</v>
      </c>
      <c r="C68" s="108" t="s">
        <v>88</v>
      </c>
      <c r="D68" s="109">
        <v>303</v>
      </c>
      <c r="E68" s="108" t="s">
        <v>15</v>
      </c>
      <c r="F68" s="110">
        <f t="shared" si="4"/>
        <v>3.6947293447293448</v>
      </c>
      <c r="G68" s="111">
        <v>13</v>
      </c>
      <c r="H68" s="111">
        <v>26</v>
      </c>
      <c r="I68" s="114">
        <f t="shared" si="22"/>
        <v>0.5</v>
      </c>
      <c r="J68" s="108">
        <v>9</v>
      </c>
      <c r="K68" s="112">
        <f t="shared" si="5"/>
        <v>0.69230769230769229</v>
      </c>
      <c r="L68" s="113">
        <v>3.8461538461538463</v>
      </c>
      <c r="M68" s="113">
        <v>4</v>
      </c>
      <c r="N68" s="113">
        <v>2.8333333333333335</v>
      </c>
      <c r="O68" s="113">
        <v>3.0833333333333335</v>
      </c>
      <c r="P68" s="113">
        <v>3.6923076923076925</v>
      </c>
      <c r="Q68" s="113">
        <v>3.6153846153846154</v>
      </c>
      <c r="R68" s="113">
        <v>2.8888888888888888</v>
      </c>
      <c r="S68" s="113">
        <v>3.9230769230769229</v>
      </c>
      <c r="T68" s="113">
        <v>4.3076923076923075</v>
      </c>
      <c r="U68" s="113">
        <v>4.3076923076923075</v>
      </c>
      <c r="V68" s="113">
        <v>3.7692307692307692</v>
      </c>
      <c r="W68" s="113">
        <v>3.6923076923076925</v>
      </c>
      <c r="X68" s="113">
        <v>3.7692307692307692</v>
      </c>
      <c r="Y68" s="113">
        <v>3.6923076923076925</v>
      </c>
      <c r="Z68" s="113">
        <v>4</v>
      </c>
      <c r="AA68" s="110">
        <f t="shared" si="1"/>
        <v>3.6947293447293448</v>
      </c>
      <c r="AB68" s="110">
        <f t="shared" si="26"/>
        <v>3.6947293447293448</v>
      </c>
      <c r="AC68" s="125">
        <v>3.1928855149405901</v>
      </c>
      <c r="AD68" s="124">
        <v>3.2201453098768984</v>
      </c>
      <c r="AE68" s="123">
        <v>3.3021077564798254</v>
      </c>
      <c r="AF68" s="83"/>
      <c r="AG68" s="83"/>
      <c r="AH68" s="215"/>
      <c r="AI68" s="215"/>
      <c r="AJ68" s="215">
        <f t="shared" si="6"/>
        <v>50</v>
      </c>
      <c r="AK68" s="215">
        <f t="shared" si="7"/>
        <v>52</v>
      </c>
      <c r="AL68" s="215">
        <f t="shared" si="8"/>
        <v>36.833333333333336</v>
      </c>
      <c r="AM68" s="215">
        <f t="shared" si="9"/>
        <v>40.083333333333336</v>
      </c>
      <c r="AN68" s="215">
        <f t="shared" si="10"/>
        <v>48</v>
      </c>
      <c r="AO68" s="215">
        <f t="shared" si="11"/>
        <v>47</v>
      </c>
      <c r="AP68" s="215">
        <f t="shared" si="12"/>
        <v>37.555555555555557</v>
      </c>
      <c r="AQ68" s="215">
        <f t="shared" si="13"/>
        <v>51</v>
      </c>
      <c r="AR68" s="215">
        <f t="shared" si="14"/>
        <v>56</v>
      </c>
      <c r="AS68" s="215">
        <f t="shared" si="15"/>
        <v>56</v>
      </c>
      <c r="AT68" s="215">
        <f t="shared" si="16"/>
        <v>49</v>
      </c>
      <c r="AU68" s="215">
        <f t="shared" si="17"/>
        <v>48</v>
      </c>
      <c r="AV68" s="215">
        <f t="shared" si="18"/>
        <v>49</v>
      </c>
      <c r="AW68" s="215">
        <f t="shared" si="19"/>
        <v>48</v>
      </c>
      <c r="AX68" s="215">
        <f t="shared" si="20"/>
        <v>52</v>
      </c>
      <c r="AY68" s="215"/>
      <c r="AZ68" s="215">
        <f t="shared" si="21"/>
        <v>720.47222222222217</v>
      </c>
      <c r="BA68" s="215"/>
      <c r="BB68" s="215"/>
      <c r="BC68" s="215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</row>
    <row r="69" spans="2:98" s="108" customFormat="1">
      <c r="B69" s="108" t="s">
        <v>260</v>
      </c>
      <c r="C69" s="108" t="s">
        <v>261</v>
      </c>
      <c r="D69" s="109">
        <v>303</v>
      </c>
      <c r="E69" s="108" t="s">
        <v>15</v>
      </c>
      <c r="F69" s="110">
        <f t="shared" si="4"/>
        <v>2.8644444444444446</v>
      </c>
      <c r="G69" s="111">
        <v>5</v>
      </c>
      <c r="H69" s="111">
        <v>21</v>
      </c>
      <c r="I69" s="114">
        <f t="shared" si="22"/>
        <v>0.23809523809523808</v>
      </c>
      <c r="J69" s="108">
        <v>1</v>
      </c>
      <c r="K69" s="112">
        <f t="shared" si="5"/>
        <v>0.2</v>
      </c>
      <c r="L69" s="113">
        <v>2.4</v>
      </c>
      <c r="M69" s="113">
        <v>2.6</v>
      </c>
      <c r="N69" s="113">
        <v>2.4</v>
      </c>
      <c r="O69" s="113">
        <v>2</v>
      </c>
      <c r="P69" s="113">
        <v>2.2000000000000002</v>
      </c>
      <c r="Q69" s="113">
        <v>3</v>
      </c>
      <c r="R69" s="113">
        <v>2.5</v>
      </c>
      <c r="S69" s="113">
        <v>2.6</v>
      </c>
      <c r="T69" s="113">
        <v>4</v>
      </c>
      <c r="U69" s="113">
        <v>4.5999999999999996</v>
      </c>
      <c r="V69" s="113">
        <v>2.6</v>
      </c>
      <c r="W69" s="113">
        <v>2.8</v>
      </c>
      <c r="X69" s="113">
        <v>3</v>
      </c>
      <c r="Y69" s="113">
        <v>2.6666666666666665</v>
      </c>
      <c r="Z69" s="113">
        <v>3.6</v>
      </c>
      <c r="AA69" s="110">
        <f t="shared" si="1"/>
        <v>2.8644444444444446</v>
      </c>
      <c r="AB69" s="110">
        <f t="shared" si="26"/>
        <v>2.8644444444444446</v>
      </c>
      <c r="AC69" s="125">
        <v>3.1928855149405901</v>
      </c>
      <c r="AD69" s="124">
        <v>3.2201453098768984</v>
      </c>
      <c r="AE69" s="123">
        <v>3.3021077564798254</v>
      </c>
      <c r="AF69" s="83"/>
      <c r="AG69" s="83"/>
      <c r="AH69" s="215"/>
      <c r="AI69" s="215"/>
      <c r="AJ69" s="215">
        <f t="shared" si="6"/>
        <v>12</v>
      </c>
      <c r="AK69" s="215">
        <f t="shared" si="7"/>
        <v>13</v>
      </c>
      <c r="AL69" s="215">
        <f t="shared" si="8"/>
        <v>12</v>
      </c>
      <c r="AM69" s="215">
        <f t="shared" si="9"/>
        <v>10</v>
      </c>
      <c r="AN69" s="215">
        <f t="shared" si="10"/>
        <v>11</v>
      </c>
      <c r="AO69" s="215">
        <f t="shared" si="11"/>
        <v>15</v>
      </c>
      <c r="AP69" s="215">
        <f t="shared" si="12"/>
        <v>12.5</v>
      </c>
      <c r="AQ69" s="215">
        <f t="shared" si="13"/>
        <v>13</v>
      </c>
      <c r="AR69" s="215">
        <f t="shared" si="14"/>
        <v>20</v>
      </c>
      <c r="AS69" s="215">
        <f t="shared" si="15"/>
        <v>23</v>
      </c>
      <c r="AT69" s="215">
        <f t="shared" si="16"/>
        <v>13</v>
      </c>
      <c r="AU69" s="215">
        <f t="shared" si="17"/>
        <v>14</v>
      </c>
      <c r="AV69" s="215">
        <f t="shared" si="18"/>
        <v>15</v>
      </c>
      <c r="AW69" s="215">
        <f t="shared" si="19"/>
        <v>13.333333333333332</v>
      </c>
      <c r="AX69" s="215">
        <f t="shared" si="20"/>
        <v>18</v>
      </c>
      <c r="AY69" s="215"/>
      <c r="AZ69" s="215">
        <f t="shared" si="21"/>
        <v>214.83333333333334</v>
      </c>
      <c r="BA69" s="215"/>
      <c r="BB69" s="215"/>
      <c r="BC69" s="215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</row>
    <row r="70" spans="2:98" s="108" customFormat="1">
      <c r="B70" s="131" t="s">
        <v>186</v>
      </c>
      <c r="C70" s="131" t="s">
        <v>187</v>
      </c>
      <c r="D70" s="132">
        <v>303</v>
      </c>
      <c r="E70" s="131" t="s">
        <v>15</v>
      </c>
      <c r="F70" s="133">
        <f t="shared" si="4"/>
        <v>3.5825396825396831</v>
      </c>
      <c r="G70" s="134">
        <v>7</v>
      </c>
      <c r="H70" s="134">
        <v>27</v>
      </c>
      <c r="I70" s="135">
        <f t="shared" si="22"/>
        <v>0.25925925925925924</v>
      </c>
      <c r="J70" s="131">
        <v>3</v>
      </c>
      <c r="K70" s="136">
        <f t="shared" si="5"/>
        <v>0.42857142857142855</v>
      </c>
      <c r="L70" s="137">
        <v>3.5714285714285716</v>
      </c>
      <c r="M70" s="137">
        <v>3.7142857142857144</v>
      </c>
      <c r="N70" s="137">
        <v>3.1666666666666665</v>
      </c>
      <c r="O70" s="137">
        <v>3</v>
      </c>
      <c r="P70" s="137">
        <v>3.7142857142857144</v>
      </c>
      <c r="Q70" s="137">
        <v>3.2857142857142856</v>
      </c>
      <c r="R70" s="137">
        <v>3.2857142857142856</v>
      </c>
      <c r="S70" s="137">
        <v>3.7142857142857144</v>
      </c>
      <c r="T70" s="137">
        <v>4.2857142857142856</v>
      </c>
      <c r="U70" s="137">
        <v>4.2857142857142856</v>
      </c>
      <c r="V70" s="137">
        <v>3.4285714285714284</v>
      </c>
      <c r="W70" s="137">
        <v>3.1428571428571428</v>
      </c>
      <c r="X70" s="137">
        <v>3.1428571428571428</v>
      </c>
      <c r="Y70" s="137">
        <v>3.8571428571428572</v>
      </c>
      <c r="Z70" s="137">
        <v>4.1428571428571432</v>
      </c>
      <c r="AA70" s="133">
        <f t="shared" si="1"/>
        <v>3.5825396825396831</v>
      </c>
      <c r="AB70" s="133">
        <f t="shared" si="26"/>
        <v>3.5825396825396831</v>
      </c>
      <c r="AC70" s="165">
        <v>3.1928855149405901</v>
      </c>
      <c r="AD70" s="161">
        <v>3.2201453098768984</v>
      </c>
      <c r="AE70" s="163">
        <v>3.3021077564798254</v>
      </c>
      <c r="AF70" s="83"/>
      <c r="AG70" s="83"/>
      <c r="AH70" s="215"/>
      <c r="AI70" s="215"/>
      <c r="AJ70" s="215">
        <f t="shared" si="6"/>
        <v>25</v>
      </c>
      <c r="AK70" s="215">
        <f t="shared" si="7"/>
        <v>26</v>
      </c>
      <c r="AL70" s="215">
        <f t="shared" si="8"/>
        <v>22.166666666666664</v>
      </c>
      <c r="AM70" s="215">
        <f t="shared" si="9"/>
        <v>21</v>
      </c>
      <c r="AN70" s="215">
        <f t="shared" si="10"/>
        <v>26</v>
      </c>
      <c r="AO70" s="215">
        <f t="shared" si="11"/>
        <v>23</v>
      </c>
      <c r="AP70" s="215">
        <f t="shared" si="12"/>
        <v>23</v>
      </c>
      <c r="AQ70" s="215">
        <f t="shared" si="13"/>
        <v>26</v>
      </c>
      <c r="AR70" s="215">
        <f t="shared" si="14"/>
        <v>30</v>
      </c>
      <c r="AS70" s="215">
        <f t="shared" si="15"/>
        <v>30</v>
      </c>
      <c r="AT70" s="215">
        <f t="shared" si="16"/>
        <v>24</v>
      </c>
      <c r="AU70" s="215">
        <f t="shared" si="17"/>
        <v>22</v>
      </c>
      <c r="AV70" s="215">
        <f t="shared" si="18"/>
        <v>22</v>
      </c>
      <c r="AW70" s="215">
        <f t="shared" si="19"/>
        <v>27</v>
      </c>
      <c r="AX70" s="215">
        <f t="shared" si="20"/>
        <v>29.000000000000004</v>
      </c>
      <c r="AY70" s="215"/>
      <c r="AZ70" s="215">
        <f t="shared" si="21"/>
        <v>376.16666666666663</v>
      </c>
      <c r="BA70" s="215"/>
      <c r="BB70" s="215"/>
      <c r="BC70" s="215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</row>
    <row r="71" spans="2:98" s="83" customFormat="1">
      <c r="B71" s="83" t="s">
        <v>229</v>
      </c>
      <c r="C71" s="83" t="s">
        <v>230</v>
      </c>
      <c r="D71" s="117">
        <v>304</v>
      </c>
      <c r="E71" s="116" t="s">
        <v>16</v>
      </c>
      <c r="F71" s="118">
        <f t="shared" si="4"/>
        <v>4.0297619047619042</v>
      </c>
      <c r="G71" s="119">
        <v>4</v>
      </c>
      <c r="H71" s="119">
        <v>9</v>
      </c>
      <c r="I71" s="120">
        <f t="shared" si="22"/>
        <v>0.44444444444444442</v>
      </c>
      <c r="J71" s="116">
        <v>4</v>
      </c>
      <c r="K71" s="121">
        <f t="shared" si="5"/>
        <v>1</v>
      </c>
      <c r="L71" s="118">
        <v>3.75</v>
      </c>
      <c r="M71" s="118">
        <v>4.25</v>
      </c>
      <c r="N71" s="118">
        <v>4</v>
      </c>
      <c r="O71" s="118">
        <v>3.75</v>
      </c>
      <c r="P71" s="118">
        <v>3.75</v>
      </c>
      <c r="Q71" s="118">
        <v>3.3333333333333335</v>
      </c>
      <c r="R71" s="254"/>
      <c r="S71" s="118">
        <v>4.333333333333333</v>
      </c>
      <c r="T71" s="118">
        <v>4.25</v>
      </c>
      <c r="U71" s="118">
        <v>4.75</v>
      </c>
      <c r="V71" s="118">
        <v>3.75</v>
      </c>
      <c r="W71" s="118">
        <v>3.75</v>
      </c>
      <c r="X71" s="118">
        <v>4.25</v>
      </c>
      <c r="Y71" s="118">
        <v>4.5</v>
      </c>
      <c r="Z71" s="118">
        <v>4</v>
      </c>
      <c r="AA71" s="118">
        <f t="shared" si="1"/>
        <v>4.0297619047619042</v>
      </c>
      <c r="AB71" s="118">
        <f>AVERAGE(L71:Z71)</f>
        <v>4.0297619047619042</v>
      </c>
      <c r="AC71" s="125">
        <f>AVERAGE(L71:Z79,L99:Z104)</f>
        <v>3.3532709106369807</v>
      </c>
      <c r="AD71" s="124">
        <v>3.3615239392719296</v>
      </c>
      <c r="AE71" s="123">
        <v>3.3021077564798254</v>
      </c>
      <c r="AH71" s="215"/>
      <c r="AI71" s="215"/>
      <c r="AJ71" s="215">
        <f t="shared" si="6"/>
        <v>15</v>
      </c>
      <c r="AK71" s="215">
        <f t="shared" si="7"/>
        <v>17</v>
      </c>
      <c r="AL71" s="215">
        <f t="shared" si="8"/>
        <v>16</v>
      </c>
      <c r="AM71" s="215">
        <f t="shared" si="9"/>
        <v>15</v>
      </c>
      <c r="AN71" s="215">
        <f t="shared" si="10"/>
        <v>15</v>
      </c>
      <c r="AO71" s="215">
        <f t="shared" si="11"/>
        <v>13.333333333333334</v>
      </c>
      <c r="AP71" s="215">
        <f t="shared" si="12"/>
        <v>0</v>
      </c>
      <c r="AQ71" s="215">
        <f t="shared" si="13"/>
        <v>17.333333333333332</v>
      </c>
      <c r="AR71" s="215">
        <f t="shared" si="14"/>
        <v>17</v>
      </c>
      <c r="AS71" s="215">
        <f t="shared" si="15"/>
        <v>19</v>
      </c>
      <c r="AT71" s="215">
        <f t="shared" si="16"/>
        <v>15</v>
      </c>
      <c r="AU71" s="215">
        <f t="shared" si="17"/>
        <v>15</v>
      </c>
      <c r="AV71" s="215">
        <f t="shared" si="18"/>
        <v>17</v>
      </c>
      <c r="AW71" s="215">
        <f t="shared" si="19"/>
        <v>18</v>
      </c>
      <c r="AX71" s="215">
        <f t="shared" si="20"/>
        <v>16</v>
      </c>
      <c r="AY71" s="215"/>
      <c r="AZ71" s="215">
        <f t="shared" si="21"/>
        <v>225.66666666666666</v>
      </c>
      <c r="BA71" s="215"/>
      <c r="BB71" s="215"/>
      <c r="BC71" s="215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</row>
    <row r="72" spans="2:98" s="83" customFormat="1">
      <c r="B72" s="83" t="s">
        <v>61</v>
      </c>
      <c r="C72" s="83" t="s">
        <v>62</v>
      </c>
      <c r="D72" s="117">
        <v>304</v>
      </c>
      <c r="E72" s="116" t="s">
        <v>16</v>
      </c>
      <c r="F72" s="118">
        <f t="shared" ref="F72:F110" si="27">AVERAGE(L72:Z72)</f>
        <v>4.5333333333333332</v>
      </c>
      <c r="G72" s="119">
        <v>1</v>
      </c>
      <c r="H72" s="119">
        <v>18</v>
      </c>
      <c r="I72" s="120">
        <f t="shared" si="22"/>
        <v>5.5555555555555552E-2</v>
      </c>
      <c r="J72" s="116">
        <v>1</v>
      </c>
      <c r="K72" s="121">
        <f t="shared" ref="K72:K104" si="28">J72/G72</f>
        <v>1</v>
      </c>
      <c r="L72" s="118">
        <v>4</v>
      </c>
      <c r="M72" s="118">
        <v>4</v>
      </c>
      <c r="N72" s="118">
        <v>5</v>
      </c>
      <c r="O72" s="118">
        <v>5</v>
      </c>
      <c r="P72" s="118">
        <v>5</v>
      </c>
      <c r="Q72" s="118">
        <v>4</v>
      </c>
      <c r="R72" s="118">
        <v>5</v>
      </c>
      <c r="S72" s="118">
        <v>5</v>
      </c>
      <c r="T72" s="118">
        <v>4</v>
      </c>
      <c r="U72" s="118">
        <v>5</v>
      </c>
      <c r="V72" s="118">
        <v>4</v>
      </c>
      <c r="W72" s="118">
        <v>4</v>
      </c>
      <c r="X72" s="118">
        <v>5</v>
      </c>
      <c r="Y72" s="118">
        <v>5</v>
      </c>
      <c r="Z72" s="118">
        <v>4</v>
      </c>
      <c r="AA72" s="118">
        <f t="shared" ref="AA72:AA110" si="29">AVERAGE(L72:Z72)</f>
        <v>4.5333333333333332</v>
      </c>
      <c r="AB72" s="118">
        <f t="shared" ref="AB72:AB79" si="30">AVERAGE(L72:Z72)</f>
        <v>4.5333333333333332</v>
      </c>
      <c r="AC72" s="125">
        <f>AVERAGE(L71:Z79,L99:Z104)</f>
        <v>3.3532709106369807</v>
      </c>
      <c r="AD72" s="124">
        <v>3.3615239392719296</v>
      </c>
      <c r="AE72" s="123">
        <v>3.3021077564798254</v>
      </c>
      <c r="AH72" s="215"/>
      <c r="AI72" s="215"/>
      <c r="AJ72" s="215">
        <f t="shared" ref="AJ72:AJ110" si="31">+$G72*L72</f>
        <v>4</v>
      </c>
      <c r="AK72" s="215">
        <f t="shared" ref="AK72:AK110" si="32">+$G72*M72</f>
        <v>4</v>
      </c>
      <c r="AL72" s="215">
        <f t="shared" ref="AL72:AL110" si="33">+$G72*N72</f>
        <v>5</v>
      </c>
      <c r="AM72" s="215">
        <f t="shared" ref="AM72:AM110" si="34">+$G72*O72</f>
        <v>5</v>
      </c>
      <c r="AN72" s="215">
        <f t="shared" ref="AN72:AN110" si="35">+$G72*P72</f>
        <v>5</v>
      </c>
      <c r="AO72" s="215">
        <f t="shared" ref="AO72:AO110" si="36">+$G72*Q72</f>
        <v>4</v>
      </c>
      <c r="AP72" s="215">
        <f t="shared" ref="AP72:AP110" si="37">+$G72*R72</f>
        <v>5</v>
      </c>
      <c r="AQ72" s="215">
        <f t="shared" ref="AQ72:AQ110" si="38">+$G72*S72</f>
        <v>5</v>
      </c>
      <c r="AR72" s="215">
        <f t="shared" ref="AR72:AR110" si="39">+$G72*T72</f>
        <v>4</v>
      </c>
      <c r="AS72" s="215">
        <f t="shared" ref="AS72:AS110" si="40">+$G72*U72</f>
        <v>5</v>
      </c>
      <c r="AT72" s="215">
        <f t="shared" ref="AT72:AT110" si="41">+$G72*V72</f>
        <v>4</v>
      </c>
      <c r="AU72" s="215">
        <f t="shared" ref="AU72:AU110" si="42">+$G72*W72</f>
        <v>4</v>
      </c>
      <c r="AV72" s="215">
        <f t="shared" ref="AV72:AV110" si="43">+$G72*X72</f>
        <v>5</v>
      </c>
      <c r="AW72" s="215">
        <f t="shared" ref="AW72:AW110" si="44">+$G72*Y72</f>
        <v>5</v>
      </c>
      <c r="AX72" s="215">
        <f t="shared" ref="AX72:AX110" si="45">+$G72*Z72</f>
        <v>4</v>
      </c>
      <c r="AY72" s="215"/>
      <c r="AZ72" s="215">
        <f t="shared" ref="AZ72:AZ110" si="46">SUM(AJ72:AY72)</f>
        <v>68</v>
      </c>
      <c r="BA72" s="215"/>
      <c r="BB72" s="215"/>
      <c r="BC72" s="215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</row>
    <row r="73" spans="2:98" s="83" customFormat="1">
      <c r="B73" s="83" t="s">
        <v>73</v>
      </c>
      <c r="C73" s="83" t="s">
        <v>74</v>
      </c>
      <c r="D73" s="117">
        <v>304</v>
      </c>
      <c r="E73" s="116" t="s">
        <v>16</v>
      </c>
      <c r="F73" s="118">
        <f t="shared" si="27"/>
        <v>3.45</v>
      </c>
      <c r="G73" s="119">
        <v>4</v>
      </c>
      <c r="H73" s="119">
        <v>22</v>
      </c>
      <c r="I73" s="120">
        <f t="shared" si="22"/>
        <v>0.18181818181818182</v>
      </c>
      <c r="J73" s="116">
        <v>3</v>
      </c>
      <c r="K73" s="121">
        <f t="shared" si="28"/>
        <v>0.75</v>
      </c>
      <c r="L73" s="118">
        <v>4</v>
      </c>
      <c r="M73" s="118">
        <v>4</v>
      </c>
      <c r="N73" s="118">
        <v>3</v>
      </c>
      <c r="O73" s="118">
        <v>3</v>
      </c>
      <c r="P73" s="118">
        <v>3.5</v>
      </c>
      <c r="Q73" s="118">
        <v>3</v>
      </c>
      <c r="R73" s="118">
        <v>2.5</v>
      </c>
      <c r="S73" s="118">
        <v>3.75</v>
      </c>
      <c r="T73" s="118">
        <v>3.5</v>
      </c>
      <c r="U73" s="118">
        <v>3</v>
      </c>
      <c r="V73" s="118">
        <v>3.75</v>
      </c>
      <c r="W73" s="118">
        <v>3.75</v>
      </c>
      <c r="X73" s="118">
        <v>3.75</v>
      </c>
      <c r="Y73" s="118">
        <v>3.5</v>
      </c>
      <c r="Z73" s="118">
        <v>3.75</v>
      </c>
      <c r="AA73" s="118">
        <f t="shared" si="29"/>
        <v>3.45</v>
      </c>
      <c r="AB73" s="118">
        <f t="shared" si="30"/>
        <v>3.45</v>
      </c>
      <c r="AC73" s="125">
        <v>3.3532709106369807</v>
      </c>
      <c r="AD73" s="124">
        <v>3.3615239392719296</v>
      </c>
      <c r="AE73" s="123">
        <v>3.3021077564798254</v>
      </c>
      <c r="AH73" s="215"/>
      <c r="AI73" s="215"/>
      <c r="AJ73" s="215">
        <f t="shared" si="31"/>
        <v>16</v>
      </c>
      <c r="AK73" s="215">
        <f t="shared" si="32"/>
        <v>16</v>
      </c>
      <c r="AL73" s="215">
        <f t="shared" si="33"/>
        <v>12</v>
      </c>
      <c r="AM73" s="215">
        <f t="shared" si="34"/>
        <v>12</v>
      </c>
      <c r="AN73" s="215">
        <f t="shared" si="35"/>
        <v>14</v>
      </c>
      <c r="AO73" s="215">
        <f t="shared" si="36"/>
        <v>12</v>
      </c>
      <c r="AP73" s="215">
        <f t="shared" si="37"/>
        <v>10</v>
      </c>
      <c r="AQ73" s="215">
        <f t="shared" si="38"/>
        <v>15</v>
      </c>
      <c r="AR73" s="215">
        <f t="shared" si="39"/>
        <v>14</v>
      </c>
      <c r="AS73" s="215">
        <f t="shared" si="40"/>
        <v>12</v>
      </c>
      <c r="AT73" s="215">
        <f t="shared" si="41"/>
        <v>15</v>
      </c>
      <c r="AU73" s="215">
        <f t="shared" si="42"/>
        <v>15</v>
      </c>
      <c r="AV73" s="215">
        <f t="shared" si="43"/>
        <v>15</v>
      </c>
      <c r="AW73" s="215">
        <f t="shared" si="44"/>
        <v>14</v>
      </c>
      <c r="AX73" s="215">
        <f t="shared" si="45"/>
        <v>15</v>
      </c>
      <c r="AY73" s="215"/>
      <c r="AZ73" s="215">
        <f t="shared" si="46"/>
        <v>207</v>
      </c>
      <c r="BA73" s="215"/>
      <c r="BB73" s="215"/>
      <c r="BC73" s="215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</row>
    <row r="74" spans="2:98" s="83" customFormat="1">
      <c r="B74" s="83" t="s">
        <v>100</v>
      </c>
      <c r="C74" s="83" t="s">
        <v>101</v>
      </c>
      <c r="D74" s="117">
        <v>304</v>
      </c>
      <c r="E74" s="116" t="s">
        <v>16</v>
      </c>
      <c r="F74" s="118">
        <f t="shared" si="27"/>
        <v>3.2607142857142857</v>
      </c>
      <c r="G74" s="119">
        <v>9</v>
      </c>
      <c r="H74" s="119">
        <v>47</v>
      </c>
      <c r="I74" s="120">
        <f t="shared" si="22"/>
        <v>0.19148936170212766</v>
      </c>
      <c r="J74" s="116">
        <v>5</v>
      </c>
      <c r="K74" s="121">
        <f t="shared" si="28"/>
        <v>0.55555555555555558</v>
      </c>
      <c r="L74" s="118">
        <v>3</v>
      </c>
      <c r="M74" s="118">
        <v>3.25</v>
      </c>
      <c r="N74" s="118">
        <v>3.3333333333333335</v>
      </c>
      <c r="O74" s="118">
        <v>3</v>
      </c>
      <c r="P74" s="118">
        <v>3</v>
      </c>
      <c r="Q74" s="118">
        <v>3.1666666666666665</v>
      </c>
      <c r="R74" s="118">
        <v>2.5</v>
      </c>
      <c r="S74" s="118">
        <v>3.5</v>
      </c>
      <c r="T74" s="118">
        <v>3.4285714285714284</v>
      </c>
      <c r="U74" s="118">
        <v>3.25</v>
      </c>
      <c r="V74" s="118">
        <v>3.125</v>
      </c>
      <c r="W74" s="118">
        <v>3.25</v>
      </c>
      <c r="X74" s="118">
        <v>3.75</v>
      </c>
      <c r="Y74" s="118">
        <v>3.5</v>
      </c>
      <c r="Z74" s="118">
        <v>3.8571428571428572</v>
      </c>
      <c r="AA74" s="118">
        <f t="shared" si="29"/>
        <v>3.2607142857142857</v>
      </c>
      <c r="AB74" s="118">
        <f t="shared" si="30"/>
        <v>3.2607142857142857</v>
      </c>
      <c r="AC74" s="125">
        <v>3.3532709106369807</v>
      </c>
      <c r="AD74" s="124">
        <v>3.3615239392719296</v>
      </c>
      <c r="AE74" s="123">
        <v>3.3021077564798254</v>
      </c>
      <c r="AH74" s="215"/>
      <c r="AI74" s="215"/>
      <c r="AJ74" s="215">
        <f t="shared" si="31"/>
        <v>27</v>
      </c>
      <c r="AK74" s="215">
        <f t="shared" si="32"/>
        <v>29.25</v>
      </c>
      <c r="AL74" s="215">
        <f t="shared" si="33"/>
        <v>30</v>
      </c>
      <c r="AM74" s="215">
        <f t="shared" si="34"/>
        <v>27</v>
      </c>
      <c r="AN74" s="215">
        <f t="shared" si="35"/>
        <v>27</v>
      </c>
      <c r="AO74" s="215">
        <f t="shared" si="36"/>
        <v>28.5</v>
      </c>
      <c r="AP74" s="215">
        <f t="shared" si="37"/>
        <v>22.5</v>
      </c>
      <c r="AQ74" s="215">
        <f t="shared" si="38"/>
        <v>31.5</v>
      </c>
      <c r="AR74" s="215">
        <f t="shared" si="39"/>
        <v>30.857142857142854</v>
      </c>
      <c r="AS74" s="215">
        <f t="shared" si="40"/>
        <v>29.25</v>
      </c>
      <c r="AT74" s="215">
        <f t="shared" si="41"/>
        <v>28.125</v>
      </c>
      <c r="AU74" s="215">
        <f t="shared" si="42"/>
        <v>29.25</v>
      </c>
      <c r="AV74" s="215">
        <f t="shared" si="43"/>
        <v>33.75</v>
      </c>
      <c r="AW74" s="215">
        <f t="shared" si="44"/>
        <v>31.5</v>
      </c>
      <c r="AX74" s="215">
        <f t="shared" si="45"/>
        <v>34.714285714285715</v>
      </c>
      <c r="AY74" s="215"/>
      <c r="AZ74" s="215">
        <f t="shared" si="46"/>
        <v>440.19642857142861</v>
      </c>
      <c r="BA74" s="215"/>
      <c r="BB74" s="215"/>
      <c r="BC74" s="215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</row>
    <row r="75" spans="2:98" s="83" customFormat="1">
      <c r="B75" s="83" t="s">
        <v>126</v>
      </c>
      <c r="C75" s="83" t="s">
        <v>127</v>
      </c>
      <c r="D75" s="117">
        <v>304</v>
      </c>
      <c r="E75" s="116" t="s">
        <v>16</v>
      </c>
      <c r="F75" s="118">
        <f t="shared" si="27"/>
        <v>2.8484126984126985</v>
      </c>
      <c r="G75" s="119">
        <v>7</v>
      </c>
      <c r="H75" s="119">
        <v>26</v>
      </c>
      <c r="I75" s="120">
        <f t="shared" si="22"/>
        <v>0.26923076923076922</v>
      </c>
      <c r="J75" s="116">
        <v>2</v>
      </c>
      <c r="K75" s="121">
        <f t="shared" si="28"/>
        <v>0.2857142857142857</v>
      </c>
      <c r="L75" s="118">
        <v>3.25</v>
      </c>
      <c r="M75" s="118">
        <v>2.875</v>
      </c>
      <c r="N75" s="118">
        <v>2.375</v>
      </c>
      <c r="O75" s="118">
        <v>2.125</v>
      </c>
      <c r="P75" s="118">
        <v>2.625</v>
      </c>
      <c r="Q75" s="118">
        <v>2.625</v>
      </c>
      <c r="R75" s="118">
        <v>2.3333333333333335</v>
      </c>
      <c r="S75" s="118">
        <v>2.625</v>
      </c>
      <c r="T75" s="118">
        <v>3.125</v>
      </c>
      <c r="U75" s="118">
        <v>3.625</v>
      </c>
      <c r="V75" s="118">
        <v>2.75</v>
      </c>
      <c r="W75" s="118">
        <v>3.1428571428571428</v>
      </c>
      <c r="X75" s="118">
        <v>3</v>
      </c>
      <c r="Y75" s="118">
        <v>2.625</v>
      </c>
      <c r="Z75" s="118">
        <v>3.625</v>
      </c>
      <c r="AA75" s="118">
        <f t="shared" si="29"/>
        <v>2.8484126984126985</v>
      </c>
      <c r="AB75" s="118">
        <f t="shared" si="30"/>
        <v>2.8484126984126985</v>
      </c>
      <c r="AC75" s="125">
        <v>3.3532709106369807</v>
      </c>
      <c r="AD75" s="124">
        <v>3.3615239392719296</v>
      </c>
      <c r="AE75" s="123">
        <v>3.3021077564798254</v>
      </c>
      <c r="AH75" s="215"/>
      <c r="AI75" s="215"/>
      <c r="AJ75" s="215">
        <f t="shared" si="31"/>
        <v>22.75</v>
      </c>
      <c r="AK75" s="215">
        <f t="shared" si="32"/>
        <v>20.125</v>
      </c>
      <c r="AL75" s="215">
        <f t="shared" si="33"/>
        <v>16.625</v>
      </c>
      <c r="AM75" s="215">
        <f t="shared" si="34"/>
        <v>14.875</v>
      </c>
      <c r="AN75" s="215">
        <f t="shared" si="35"/>
        <v>18.375</v>
      </c>
      <c r="AO75" s="215">
        <f t="shared" si="36"/>
        <v>18.375</v>
      </c>
      <c r="AP75" s="215">
        <f t="shared" si="37"/>
        <v>16.333333333333336</v>
      </c>
      <c r="AQ75" s="215">
        <f t="shared" si="38"/>
        <v>18.375</v>
      </c>
      <c r="AR75" s="215">
        <f t="shared" si="39"/>
        <v>21.875</v>
      </c>
      <c r="AS75" s="215">
        <f t="shared" si="40"/>
        <v>25.375</v>
      </c>
      <c r="AT75" s="215">
        <f t="shared" si="41"/>
        <v>19.25</v>
      </c>
      <c r="AU75" s="215">
        <f t="shared" si="42"/>
        <v>22</v>
      </c>
      <c r="AV75" s="215">
        <f t="shared" si="43"/>
        <v>21</v>
      </c>
      <c r="AW75" s="215">
        <f t="shared" si="44"/>
        <v>18.375</v>
      </c>
      <c r="AX75" s="215">
        <f t="shared" si="45"/>
        <v>25.375</v>
      </c>
      <c r="AY75" s="215"/>
      <c r="AZ75" s="215">
        <f t="shared" si="46"/>
        <v>299.08333333333337</v>
      </c>
      <c r="BA75" s="215"/>
      <c r="BB75" s="215"/>
      <c r="BC75" s="215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</row>
    <row r="76" spans="2:98" s="83" customFormat="1">
      <c r="B76" s="83" t="s">
        <v>286</v>
      </c>
      <c r="C76" s="83" t="s">
        <v>322</v>
      </c>
      <c r="D76" s="117">
        <v>304</v>
      </c>
      <c r="E76" s="116" t="s">
        <v>16</v>
      </c>
      <c r="F76" s="118">
        <f t="shared" si="27"/>
        <v>3.0133333333333332</v>
      </c>
      <c r="G76" s="119">
        <v>6</v>
      </c>
      <c r="H76" s="119">
        <v>27</v>
      </c>
      <c r="I76" s="120">
        <f t="shared" si="22"/>
        <v>0.22222222222222221</v>
      </c>
      <c r="J76" s="116">
        <v>4</v>
      </c>
      <c r="K76" s="121">
        <f t="shared" si="28"/>
        <v>0.66666666666666663</v>
      </c>
      <c r="L76" s="118">
        <v>2.8333333333333335</v>
      </c>
      <c r="M76" s="118">
        <v>3.5</v>
      </c>
      <c r="N76" s="118">
        <v>3</v>
      </c>
      <c r="O76" s="118">
        <v>2.8333333333333335</v>
      </c>
      <c r="P76" s="118">
        <v>2.6666666666666665</v>
      </c>
      <c r="Q76" s="118">
        <v>3</v>
      </c>
      <c r="R76" s="118">
        <v>3.4</v>
      </c>
      <c r="S76" s="118">
        <v>3.1666666666666665</v>
      </c>
      <c r="T76" s="118">
        <v>3.3333333333333335</v>
      </c>
      <c r="U76" s="118">
        <v>2.8333333333333335</v>
      </c>
      <c r="V76" s="118">
        <v>2.5</v>
      </c>
      <c r="W76" s="118">
        <v>2.8333333333333335</v>
      </c>
      <c r="X76" s="118">
        <v>2.8333333333333335</v>
      </c>
      <c r="Y76" s="118">
        <v>2.6666666666666665</v>
      </c>
      <c r="Z76" s="118">
        <v>3.8</v>
      </c>
      <c r="AA76" s="118">
        <f t="shared" si="29"/>
        <v>3.0133333333333332</v>
      </c>
      <c r="AB76" s="118">
        <f t="shared" si="30"/>
        <v>3.0133333333333332</v>
      </c>
      <c r="AC76" s="125">
        <v>3.3532709106369807</v>
      </c>
      <c r="AD76" s="124">
        <v>3.3615239392719296</v>
      </c>
      <c r="AE76" s="123">
        <v>3.3021077564798254</v>
      </c>
      <c r="AH76" s="215"/>
      <c r="AI76" s="215"/>
      <c r="AJ76" s="215">
        <f t="shared" si="31"/>
        <v>17</v>
      </c>
      <c r="AK76" s="215">
        <f t="shared" si="32"/>
        <v>21</v>
      </c>
      <c r="AL76" s="215">
        <f t="shared" si="33"/>
        <v>18</v>
      </c>
      <c r="AM76" s="215">
        <f t="shared" si="34"/>
        <v>17</v>
      </c>
      <c r="AN76" s="215">
        <f t="shared" si="35"/>
        <v>16</v>
      </c>
      <c r="AO76" s="215">
        <f t="shared" si="36"/>
        <v>18</v>
      </c>
      <c r="AP76" s="215">
        <f t="shared" si="37"/>
        <v>20.399999999999999</v>
      </c>
      <c r="AQ76" s="215">
        <f t="shared" si="38"/>
        <v>19</v>
      </c>
      <c r="AR76" s="215">
        <f t="shared" si="39"/>
        <v>20</v>
      </c>
      <c r="AS76" s="215">
        <f t="shared" si="40"/>
        <v>17</v>
      </c>
      <c r="AT76" s="215">
        <f t="shared" si="41"/>
        <v>15</v>
      </c>
      <c r="AU76" s="215">
        <f t="shared" si="42"/>
        <v>17</v>
      </c>
      <c r="AV76" s="215">
        <f t="shared" si="43"/>
        <v>17</v>
      </c>
      <c r="AW76" s="215">
        <f t="shared" si="44"/>
        <v>16</v>
      </c>
      <c r="AX76" s="215">
        <f t="shared" si="45"/>
        <v>22.799999999999997</v>
      </c>
      <c r="AY76" s="215"/>
      <c r="AZ76" s="215">
        <f t="shared" si="46"/>
        <v>271.2</v>
      </c>
      <c r="BA76" s="215"/>
      <c r="BB76" s="215"/>
      <c r="BC76" s="215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</row>
    <row r="77" spans="2:98" s="83" customFormat="1">
      <c r="B77" s="83" t="s">
        <v>287</v>
      </c>
      <c r="C77" s="83" t="s">
        <v>323</v>
      </c>
      <c r="D77" s="117">
        <v>304</v>
      </c>
      <c r="E77" s="116" t="s">
        <v>16</v>
      </c>
      <c r="F77" s="118">
        <f t="shared" si="27"/>
        <v>3.6488095238095237</v>
      </c>
      <c r="G77" s="119">
        <v>8</v>
      </c>
      <c r="H77" s="119">
        <v>35</v>
      </c>
      <c r="I77" s="120">
        <f t="shared" si="22"/>
        <v>0.22857142857142856</v>
      </c>
      <c r="J77" s="116">
        <v>6</v>
      </c>
      <c r="K77" s="121">
        <f t="shared" si="28"/>
        <v>0.75</v>
      </c>
      <c r="L77" s="118">
        <v>4</v>
      </c>
      <c r="M77" s="118">
        <v>4</v>
      </c>
      <c r="N77" s="118">
        <v>3.375</v>
      </c>
      <c r="O77" s="118">
        <v>3.625</v>
      </c>
      <c r="P77" s="118">
        <v>3.25</v>
      </c>
      <c r="Q77" s="118">
        <v>3.375</v>
      </c>
      <c r="R77" s="118">
        <v>3.5</v>
      </c>
      <c r="S77" s="118">
        <v>3.2857142857142856</v>
      </c>
      <c r="T77" s="118">
        <v>3.875</v>
      </c>
      <c r="U77" s="118">
        <v>4</v>
      </c>
      <c r="V77" s="118">
        <v>3.5</v>
      </c>
      <c r="W77" s="118">
        <v>3.7142857142857144</v>
      </c>
      <c r="X77" s="118">
        <v>3.8571428571428572</v>
      </c>
      <c r="Y77" s="118">
        <v>3.375</v>
      </c>
      <c r="Z77" s="118">
        <v>4</v>
      </c>
      <c r="AA77" s="118">
        <f t="shared" si="29"/>
        <v>3.6488095238095237</v>
      </c>
      <c r="AB77" s="118">
        <f t="shared" si="30"/>
        <v>3.6488095238095237</v>
      </c>
      <c r="AC77" s="125">
        <v>3.3532709106369807</v>
      </c>
      <c r="AD77" s="124">
        <v>3.3615239392719296</v>
      </c>
      <c r="AE77" s="123">
        <v>3.3021077564798254</v>
      </c>
      <c r="AH77" s="215"/>
      <c r="AI77" s="215"/>
      <c r="AJ77" s="215">
        <f t="shared" si="31"/>
        <v>32</v>
      </c>
      <c r="AK77" s="215">
        <f t="shared" si="32"/>
        <v>32</v>
      </c>
      <c r="AL77" s="215">
        <f t="shared" si="33"/>
        <v>27</v>
      </c>
      <c r="AM77" s="215">
        <f t="shared" si="34"/>
        <v>29</v>
      </c>
      <c r="AN77" s="215">
        <f t="shared" si="35"/>
        <v>26</v>
      </c>
      <c r="AO77" s="215">
        <f t="shared" si="36"/>
        <v>27</v>
      </c>
      <c r="AP77" s="215">
        <f t="shared" si="37"/>
        <v>28</v>
      </c>
      <c r="AQ77" s="215">
        <f t="shared" si="38"/>
        <v>26.285714285714285</v>
      </c>
      <c r="AR77" s="215">
        <f t="shared" si="39"/>
        <v>31</v>
      </c>
      <c r="AS77" s="215">
        <f t="shared" si="40"/>
        <v>32</v>
      </c>
      <c r="AT77" s="215">
        <f t="shared" si="41"/>
        <v>28</v>
      </c>
      <c r="AU77" s="215">
        <f t="shared" si="42"/>
        <v>29.714285714285715</v>
      </c>
      <c r="AV77" s="215">
        <f t="shared" si="43"/>
        <v>30.857142857142858</v>
      </c>
      <c r="AW77" s="215">
        <f t="shared" si="44"/>
        <v>27</v>
      </c>
      <c r="AX77" s="215">
        <f t="shared" si="45"/>
        <v>32</v>
      </c>
      <c r="AY77" s="215"/>
      <c r="AZ77" s="215">
        <f t="shared" si="46"/>
        <v>437.85714285714283</v>
      </c>
      <c r="BA77" s="215"/>
      <c r="BB77" s="215"/>
      <c r="BC77" s="215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</row>
    <row r="78" spans="2:98" s="83" customFormat="1">
      <c r="B78" s="83" t="s">
        <v>75</v>
      </c>
      <c r="C78" s="83" t="s">
        <v>76</v>
      </c>
      <c r="D78" s="117">
        <v>304</v>
      </c>
      <c r="E78" s="116" t="s">
        <v>16</v>
      </c>
      <c r="F78" s="118">
        <f t="shared" si="27"/>
        <v>2.99</v>
      </c>
      <c r="G78" s="119">
        <v>5</v>
      </c>
      <c r="H78" s="119">
        <v>24</v>
      </c>
      <c r="I78" s="120">
        <f t="shared" si="22"/>
        <v>0.20833333333333334</v>
      </c>
      <c r="J78" s="116">
        <v>4</v>
      </c>
      <c r="K78" s="121">
        <f t="shared" si="28"/>
        <v>0.8</v>
      </c>
      <c r="L78" s="118">
        <v>2.8</v>
      </c>
      <c r="M78" s="118">
        <v>3.2</v>
      </c>
      <c r="N78" s="118">
        <v>2.75</v>
      </c>
      <c r="O78" s="118">
        <v>2.6</v>
      </c>
      <c r="P78" s="118">
        <v>3</v>
      </c>
      <c r="Q78" s="118">
        <v>2.4</v>
      </c>
      <c r="R78" s="118">
        <v>3.2</v>
      </c>
      <c r="S78" s="118">
        <v>2.6</v>
      </c>
      <c r="T78" s="118">
        <v>3.4</v>
      </c>
      <c r="U78" s="118">
        <v>4.2</v>
      </c>
      <c r="V78" s="118">
        <v>3</v>
      </c>
      <c r="W78" s="118">
        <v>2.5</v>
      </c>
      <c r="X78" s="118">
        <v>3</v>
      </c>
      <c r="Y78" s="118">
        <v>2.6</v>
      </c>
      <c r="Z78" s="118">
        <v>3.6</v>
      </c>
      <c r="AA78" s="118">
        <f>AVERAGE(L78:Z78)</f>
        <v>2.99</v>
      </c>
      <c r="AB78" s="118">
        <f t="shared" si="30"/>
        <v>2.99</v>
      </c>
      <c r="AC78" s="125">
        <v>3.3532709106369807</v>
      </c>
      <c r="AD78" s="124">
        <v>3.3615239392719296</v>
      </c>
      <c r="AE78" s="123">
        <v>3.3021077564798254</v>
      </c>
      <c r="AH78" s="215"/>
      <c r="AI78" s="215"/>
      <c r="AJ78" s="215">
        <f t="shared" si="31"/>
        <v>14</v>
      </c>
      <c r="AK78" s="215">
        <f t="shared" si="32"/>
        <v>16</v>
      </c>
      <c r="AL78" s="215">
        <f t="shared" si="33"/>
        <v>13.75</v>
      </c>
      <c r="AM78" s="215">
        <f t="shared" si="34"/>
        <v>13</v>
      </c>
      <c r="AN78" s="215">
        <f t="shared" si="35"/>
        <v>15</v>
      </c>
      <c r="AO78" s="215">
        <f t="shared" si="36"/>
        <v>12</v>
      </c>
      <c r="AP78" s="215">
        <f t="shared" si="37"/>
        <v>16</v>
      </c>
      <c r="AQ78" s="215">
        <f t="shared" si="38"/>
        <v>13</v>
      </c>
      <c r="AR78" s="215">
        <f t="shared" si="39"/>
        <v>17</v>
      </c>
      <c r="AS78" s="215">
        <f t="shared" si="40"/>
        <v>21</v>
      </c>
      <c r="AT78" s="215">
        <f t="shared" si="41"/>
        <v>15</v>
      </c>
      <c r="AU78" s="215">
        <f t="shared" si="42"/>
        <v>12.5</v>
      </c>
      <c r="AV78" s="215">
        <f t="shared" si="43"/>
        <v>15</v>
      </c>
      <c r="AW78" s="215">
        <f t="shared" si="44"/>
        <v>13</v>
      </c>
      <c r="AX78" s="215">
        <f t="shared" si="45"/>
        <v>18</v>
      </c>
      <c r="AY78" s="215"/>
      <c r="AZ78" s="215">
        <f t="shared" si="46"/>
        <v>224.25</v>
      </c>
      <c r="BA78" s="215"/>
      <c r="BB78" s="215"/>
      <c r="BC78" s="215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</row>
    <row r="79" spans="2:98" s="83" customFormat="1">
      <c r="B79" s="138" t="s">
        <v>198</v>
      </c>
      <c r="C79" s="138" t="s">
        <v>199</v>
      </c>
      <c r="D79" s="155">
        <v>304</v>
      </c>
      <c r="E79" s="154" t="s">
        <v>16</v>
      </c>
      <c r="F79" s="156">
        <f t="shared" si="27"/>
        <v>4.1333333333333337</v>
      </c>
      <c r="G79" s="157">
        <v>4</v>
      </c>
      <c r="H79" s="157">
        <v>6</v>
      </c>
      <c r="I79" s="158">
        <f t="shared" si="22"/>
        <v>0.66666666666666663</v>
      </c>
      <c r="J79" s="154">
        <v>4</v>
      </c>
      <c r="K79" s="159">
        <f t="shared" si="28"/>
        <v>1</v>
      </c>
      <c r="L79" s="156">
        <v>4</v>
      </c>
      <c r="M79" s="156">
        <v>4.25</v>
      </c>
      <c r="N79" s="156">
        <v>4.25</v>
      </c>
      <c r="O79" s="156">
        <v>4</v>
      </c>
      <c r="P79" s="156">
        <v>4.25</v>
      </c>
      <c r="Q79" s="156">
        <v>3.75</v>
      </c>
      <c r="R79" s="156">
        <v>5</v>
      </c>
      <c r="S79" s="156">
        <v>4.25</v>
      </c>
      <c r="T79" s="156">
        <v>3.75</v>
      </c>
      <c r="U79" s="156">
        <v>4</v>
      </c>
      <c r="V79" s="156">
        <v>4</v>
      </c>
      <c r="W79" s="156">
        <v>3.75</v>
      </c>
      <c r="X79" s="156">
        <v>4</v>
      </c>
      <c r="Y79" s="156">
        <v>4</v>
      </c>
      <c r="Z79" s="156">
        <v>4.75</v>
      </c>
      <c r="AA79" s="156">
        <f t="shared" si="29"/>
        <v>4.1333333333333337</v>
      </c>
      <c r="AB79" s="156">
        <f t="shared" si="30"/>
        <v>4.1333333333333337</v>
      </c>
      <c r="AC79" s="165">
        <v>3.3532709106369807</v>
      </c>
      <c r="AD79" s="201">
        <v>3.3615239392719296</v>
      </c>
      <c r="AE79" s="163">
        <v>3.3021077564798254</v>
      </c>
      <c r="AH79" s="215"/>
      <c r="AI79" s="215"/>
      <c r="AJ79" s="215">
        <f t="shared" si="31"/>
        <v>16</v>
      </c>
      <c r="AK79" s="215">
        <f t="shared" si="32"/>
        <v>17</v>
      </c>
      <c r="AL79" s="215">
        <f t="shared" si="33"/>
        <v>17</v>
      </c>
      <c r="AM79" s="215">
        <f t="shared" si="34"/>
        <v>16</v>
      </c>
      <c r="AN79" s="215">
        <f t="shared" si="35"/>
        <v>17</v>
      </c>
      <c r="AO79" s="215">
        <f t="shared" si="36"/>
        <v>15</v>
      </c>
      <c r="AP79" s="215">
        <f t="shared" si="37"/>
        <v>20</v>
      </c>
      <c r="AQ79" s="215">
        <f t="shared" si="38"/>
        <v>17</v>
      </c>
      <c r="AR79" s="215">
        <f t="shared" si="39"/>
        <v>15</v>
      </c>
      <c r="AS79" s="215">
        <f t="shared" si="40"/>
        <v>16</v>
      </c>
      <c r="AT79" s="215">
        <f t="shared" si="41"/>
        <v>16</v>
      </c>
      <c r="AU79" s="215">
        <f t="shared" si="42"/>
        <v>15</v>
      </c>
      <c r="AV79" s="215">
        <f t="shared" si="43"/>
        <v>16</v>
      </c>
      <c r="AW79" s="215">
        <f t="shared" si="44"/>
        <v>16</v>
      </c>
      <c r="AX79" s="215">
        <f t="shared" si="45"/>
        <v>19</v>
      </c>
      <c r="AY79" s="215"/>
      <c r="AZ79" s="215">
        <f t="shared" si="46"/>
        <v>248</v>
      </c>
      <c r="BA79" s="215"/>
      <c r="BB79" s="215"/>
      <c r="BC79" s="215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</row>
    <row r="80" spans="2:98" s="108" customFormat="1">
      <c r="B80" s="108" t="s">
        <v>111</v>
      </c>
      <c r="C80" s="108" t="s">
        <v>112</v>
      </c>
      <c r="D80" s="109">
        <v>305</v>
      </c>
      <c r="E80" s="108" t="s">
        <v>17</v>
      </c>
      <c r="F80" s="110">
        <f t="shared" si="27"/>
        <v>3.0465282865282859</v>
      </c>
      <c r="G80" s="111">
        <v>15</v>
      </c>
      <c r="H80" s="111">
        <v>50</v>
      </c>
      <c r="I80" s="114">
        <f t="shared" si="22"/>
        <v>0.3</v>
      </c>
      <c r="J80" s="108">
        <v>10</v>
      </c>
      <c r="K80" s="112">
        <f t="shared" si="28"/>
        <v>0.66666666666666663</v>
      </c>
      <c r="L80" s="113">
        <v>3.0714285714285716</v>
      </c>
      <c r="M80" s="113">
        <v>3.2</v>
      </c>
      <c r="N80" s="113">
        <v>2.4285714285714284</v>
      </c>
      <c r="O80" s="113">
        <v>2</v>
      </c>
      <c r="P80" s="113">
        <v>2.5333333333333332</v>
      </c>
      <c r="Q80" s="113">
        <v>2.6</v>
      </c>
      <c r="R80" s="113">
        <v>4.7777777777777777</v>
      </c>
      <c r="S80" s="113">
        <v>3</v>
      </c>
      <c r="T80" s="113">
        <v>3.1428571428571428</v>
      </c>
      <c r="U80" s="113">
        <v>4.2666666666666666</v>
      </c>
      <c r="V80" s="113">
        <v>2.9333333333333331</v>
      </c>
      <c r="W80" s="113">
        <v>2.9285714285714284</v>
      </c>
      <c r="X80" s="113">
        <v>2.9333333333333331</v>
      </c>
      <c r="Y80" s="113">
        <v>2.6153846153846154</v>
      </c>
      <c r="Z80" s="113">
        <v>3.2666666666666666</v>
      </c>
      <c r="AA80" s="110">
        <f t="shared" si="29"/>
        <v>3.0465282865282859</v>
      </c>
      <c r="AB80" s="110">
        <f>AVERAGE(L80:Z80)</f>
        <v>3.0465282865282859</v>
      </c>
      <c r="AC80" s="125">
        <f>AVERAGE(L80:Z81)</f>
        <v>3.6399308099308096</v>
      </c>
      <c r="AD80" s="124">
        <v>3.3615239392719296</v>
      </c>
      <c r="AE80" s="123">
        <v>3.3021077564798254</v>
      </c>
      <c r="AF80" s="83"/>
      <c r="AG80" s="83"/>
      <c r="AH80" s="215"/>
      <c r="AI80" s="215"/>
      <c r="AJ80" s="215">
        <f t="shared" si="31"/>
        <v>46.071428571428577</v>
      </c>
      <c r="AK80" s="215">
        <f t="shared" si="32"/>
        <v>48</v>
      </c>
      <c r="AL80" s="215">
        <f t="shared" si="33"/>
        <v>36.428571428571423</v>
      </c>
      <c r="AM80" s="215">
        <f t="shared" si="34"/>
        <v>30</v>
      </c>
      <c r="AN80" s="215">
        <f t="shared" si="35"/>
        <v>38</v>
      </c>
      <c r="AO80" s="215">
        <f t="shared" si="36"/>
        <v>39</v>
      </c>
      <c r="AP80" s="215">
        <f t="shared" si="37"/>
        <v>71.666666666666671</v>
      </c>
      <c r="AQ80" s="215">
        <f t="shared" si="38"/>
        <v>45</v>
      </c>
      <c r="AR80" s="215">
        <f t="shared" si="39"/>
        <v>47.142857142857139</v>
      </c>
      <c r="AS80" s="215">
        <f t="shared" si="40"/>
        <v>64</v>
      </c>
      <c r="AT80" s="215">
        <f t="shared" si="41"/>
        <v>44</v>
      </c>
      <c r="AU80" s="215">
        <f t="shared" si="42"/>
        <v>43.928571428571423</v>
      </c>
      <c r="AV80" s="215">
        <f t="shared" si="43"/>
        <v>44</v>
      </c>
      <c r="AW80" s="215">
        <f t="shared" si="44"/>
        <v>39.230769230769234</v>
      </c>
      <c r="AX80" s="215">
        <f t="shared" si="45"/>
        <v>49</v>
      </c>
      <c r="AY80" s="215"/>
      <c r="AZ80" s="215">
        <f t="shared" si="46"/>
        <v>685.46886446886458</v>
      </c>
      <c r="BA80" s="215"/>
      <c r="BB80" s="215"/>
      <c r="BC80" s="215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</row>
    <row r="81" spans="2:98" s="108" customFormat="1">
      <c r="B81" s="131" t="s">
        <v>206</v>
      </c>
      <c r="C81" s="131" t="s">
        <v>207</v>
      </c>
      <c r="D81" s="132">
        <v>305</v>
      </c>
      <c r="E81" s="131" t="s">
        <v>17</v>
      </c>
      <c r="F81" s="133">
        <f t="shared" si="27"/>
        <v>4.2333333333333334</v>
      </c>
      <c r="G81" s="134">
        <v>2</v>
      </c>
      <c r="H81" s="134">
        <v>3</v>
      </c>
      <c r="I81" s="135">
        <f t="shared" si="22"/>
        <v>0.66666666666666663</v>
      </c>
      <c r="J81" s="131">
        <v>2</v>
      </c>
      <c r="K81" s="136">
        <f t="shared" si="28"/>
        <v>1</v>
      </c>
      <c r="L81" s="137">
        <v>4.5</v>
      </c>
      <c r="M81" s="137">
        <v>4.5</v>
      </c>
      <c r="N81" s="137">
        <v>4.5</v>
      </c>
      <c r="O81" s="137">
        <v>4.5</v>
      </c>
      <c r="P81" s="137">
        <v>4.5</v>
      </c>
      <c r="Q81" s="137">
        <v>4</v>
      </c>
      <c r="R81" s="137">
        <v>4</v>
      </c>
      <c r="S81" s="137">
        <v>4</v>
      </c>
      <c r="T81" s="137">
        <v>3.5</v>
      </c>
      <c r="U81" s="137">
        <v>4</v>
      </c>
      <c r="V81" s="137">
        <v>4</v>
      </c>
      <c r="W81" s="137">
        <v>4.5</v>
      </c>
      <c r="X81" s="137">
        <v>4</v>
      </c>
      <c r="Y81" s="137">
        <v>4.5</v>
      </c>
      <c r="Z81" s="137">
        <v>4.5</v>
      </c>
      <c r="AA81" s="133">
        <f t="shared" si="29"/>
        <v>4.2333333333333334</v>
      </c>
      <c r="AB81" s="133">
        <f>AVERAGE(L81:Z81)</f>
        <v>4.2333333333333334</v>
      </c>
      <c r="AC81" s="165">
        <f>AVERAGE(L80:Z81)</f>
        <v>3.6399308099308096</v>
      </c>
      <c r="AD81" s="161">
        <v>3.3615239392719296</v>
      </c>
      <c r="AE81" s="163">
        <v>3.3021077564798254</v>
      </c>
      <c r="AF81" s="83"/>
      <c r="AG81" s="83"/>
      <c r="AH81" s="215"/>
      <c r="AI81" s="215"/>
      <c r="AJ81" s="215">
        <f t="shared" si="31"/>
        <v>9</v>
      </c>
      <c r="AK81" s="215">
        <f t="shared" si="32"/>
        <v>9</v>
      </c>
      <c r="AL81" s="215">
        <f t="shared" si="33"/>
        <v>9</v>
      </c>
      <c r="AM81" s="215">
        <f t="shared" si="34"/>
        <v>9</v>
      </c>
      <c r="AN81" s="215">
        <f t="shared" si="35"/>
        <v>9</v>
      </c>
      <c r="AO81" s="215">
        <f t="shared" si="36"/>
        <v>8</v>
      </c>
      <c r="AP81" s="215">
        <f t="shared" si="37"/>
        <v>8</v>
      </c>
      <c r="AQ81" s="215">
        <f t="shared" si="38"/>
        <v>8</v>
      </c>
      <c r="AR81" s="215">
        <f t="shared" si="39"/>
        <v>7</v>
      </c>
      <c r="AS81" s="215">
        <f t="shared" si="40"/>
        <v>8</v>
      </c>
      <c r="AT81" s="215">
        <f t="shared" si="41"/>
        <v>8</v>
      </c>
      <c r="AU81" s="215">
        <f t="shared" si="42"/>
        <v>9</v>
      </c>
      <c r="AV81" s="215">
        <f t="shared" si="43"/>
        <v>8</v>
      </c>
      <c r="AW81" s="215">
        <f t="shared" si="44"/>
        <v>9</v>
      </c>
      <c r="AX81" s="215">
        <f t="shared" si="45"/>
        <v>9</v>
      </c>
      <c r="AY81" s="215"/>
      <c r="AZ81" s="215">
        <f t="shared" si="46"/>
        <v>127</v>
      </c>
      <c r="BA81" s="215"/>
      <c r="BB81" s="215"/>
      <c r="BC81" s="215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</row>
    <row r="82" spans="2:98" s="83" customFormat="1">
      <c r="B82" s="83" t="s">
        <v>89</v>
      </c>
      <c r="C82" s="83" t="s">
        <v>90</v>
      </c>
      <c r="D82" s="117">
        <v>306</v>
      </c>
      <c r="E82" s="116" t="s">
        <v>18</v>
      </c>
      <c r="F82" s="118">
        <f t="shared" si="27"/>
        <v>3.4117171717171715</v>
      </c>
      <c r="G82" s="119">
        <v>12</v>
      </c>
      <c r="H82" s="119">
        <v>51</v>
      </c>
      <c r="I82" s="120">
        <f t="shared" si="22"/>
        <v>0.23529411764705882</v>
      </c>
      <c r="J82" s="116">
        <v>8</v>
      </c>
      <c r="K82" s="121">
        <f t="shared" si="28"/>
        <v>0.66666666666666663</v>
      </c>
      <c r="L82" s="122">
        <v>3.6666666666666665</v>
      </c>
      <c r="M82" s="122">
        <v>3.75</v>
      </c>
      <c r="N82" s="122">
        <v>2.7272727272727271</v>
      </c>
      <c r="O82" s="122">
        <v>2.5454545454545454</v>
      </c>
      <c r="P82" s="122">
        <v>3.25</v>
      </c>
      <c r="Q82" s="122">
        <v>3.4166666666666665</v>
      </c>
      <c r="R82" s="122">
        <v>3.1</v>
      </c>
      <c r="S82" s="122">
        <v>3.0833333333333335</v>
      </c>
      <c r="T82" s="122">
        <v>3.5833333333333335</v>
      </c>
      <c r="U82" s="122">
        <v>4.166666666666667</v>
      </c>
      <c r="V82" s="122">
        <v>3.5</v>
      </c>
      <c r="W82" s="122">
        <v>3.6363636363636362</v>
      </c>
      <c r="X82" s="122">
        <v>3.5</v>
      </c>
      <c r="Y82" s="122">
        <v>3.0833333333333335</v>
      </c>
      <c r="Z82" s="122">
        <v>4.166666666666667</v>
      </c>
      <c r="AA82" s="118">
        <f t="shared" si="29"/>
        <v>3.4117171717171715</v>
      </c>
      <c r="AB82" s="118">
        <f>AVERAGE(L82:Z82)</f>
        <v>3.4117171717171715</v>
      </c>
      <c r="AC82" s="125">
        <f>AVERAGE(L82:Z84)</f>
        <v>3.8097699214365877</v>
      </c>
      <c r="AD82" s="124">
        <v>3.2201453098768984</v>
      </c>
      <c r="AE82" s="123">
        <v>3.3021077564798254</v>
      </c>
      <c r="AH82" s="215"/>
      <c r="AI82" s="215"/>
      <c r="AJ82" s="215">
        <f t="shared" si="31"/>
        <v>44</v>
      </c>
      <c r="AK82" s="215">
        <f t="shared" si="32"/>
        <v>45</v>
      </c>
      <c r="AL82" s="215">
        <f t="shared" si="33"/>
        <v>32.727272727272727</v>
      </c>
      <c r="AM82" s="215">
        <f t="shared" si="34"/>
        <v>30.545454545454547</v>
      </c>
      <c r="AN82" s="215">
        <f t="shared" si="35"/>
        <v>39</v>
      </c>
      <c r="AO82" s="215">
        <f t="shared" si="36"/>
        <v>41</v>
      </c>
      <c r="AP82" s="215">
        <f t="shared" si="37"/>
        <v>37.200000000000003</v>
      </c>
      <c r="AQ82" s="215">
        <f t="shared" si="38"/>
        <v>37</v>
      </c>
      <c r="AR82" s="215">
        <f t="shared" si="39"/>
        <v>43</v>
      </c>
      <c r="AS82" s="215">
        <f t="shared" si="40"/>
        <v>50</v>
      </c>
      <c r="AT82" s="215">
        <f t="shared" si="41"/>
        <v>42</v>
      </c>
      <c r="AU82" s="215">
        <f t="shared" si="42"/>
        <v>43.636363636363633</v>
      </c>
      <c r="AV82" s="215">
        <f t="shared" si="43"/>
        <v>42</v>
      </c>
      <c r="AW82" s="215">
        <f t="shared" si="44"/>
        <v>37</v>
      </c>
      <c r="AX82" s="215">
        <f t="shared" si="45"/>
        <v>50</v>
      </c>
      <c r="AY82" s="215"/>
      <c r="AZ82" s="215">
        <f t="shared" si="46"/>
        <v>614.10909090909081</v>
      </c>
      <c r="BA82" s="215"/>
      <c r="BB82" s="215"/>
      <c r="BC82" s="215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</row>
    <row r="83" spans="2:98" s="83" customFormat="1">
      <c r="B83" s="83" t="s">
        <v>233</v>
      </c>
      <c r="C83" s="83" t="s">
        <v>234</v>
      </c>
      <c r="D83" s="117">
        <v>306</v>
      </c>
      <c r="E83" s="116" t="s">
        <v>18</v>
      </c>
      <c r="F83" s="118">
        <f t="shared" si="27"/>
        <v>4.2620370370370368</v>
      </c>
      <c r="G83" s="119">
        <v>3</v>
      </c>
      <c r="H83" s="119">
        <v>10</v>
      </c>
      <c r="I83" s="120">
        <f t="shared" si="22"/>
        <v>0.3</v>
      </c>
      <c r="J83" s="116">
        <v>3</v>
      </c>
      <c r="K83" s="121">
        <f t="shared" si="28"/>
        <v>1</v>
      </c>
      <c r="L83" s="122">
        <v>4.4444444444444446</v>
      </c>
      <c r="M83" s="122">
        <v>4.1111111111111107</v>
      </c>
      <c r="N83" s="122">
        <v>4.333333333333333</v>
      </c>
      <c r="O83" s="122">
        <v>4.2222222222222223</v>
      </c>
      <c r="P83" s="122">
        <v>4.125</v>
      </c>
      <c r="Q83" s="122">
        <v>4.1111111111111107</v>
      </c>
      <c r="R83" s="122">
        <v>4.333333333333333</v>
      </c>
      <c r="S83" s="122">
        <v>4.1111111111111107</v>
      </c>
      <c r="T83" s="122">
        <v>4.333333333333333</v>
      </c>
      <c r="U83" s="122">
        <v>4.333333333333333</v>
      </c>
      <c r="V83" s="122">
        <v>4.4444444444444446</v>
      </c>
      <c r="W83" s="122">
        <v>4.1111111111111107</v>
      </c>
      <c r="X83" s="122">
        <v>4.4444444444444446</v>
      </c>
      <c r="Y83" s="122">
        <v>4.2222222222222223</v>
      </c>
      <c r="Z83" s="122">
        <v>4.25</v>
      </c>
      <c r="AA83" s="118">
        <f t="shared" si="29"/>
        <v>4.2620370370370368</v>
      </c>
      <c r="AB83" s="118">
        <f>AVERAGE(L83:Z83)</f>
        <v>4.2620370370370368</v>
      </c>
      <c r="AC83" s="125">
        <f>AVERAGE(L82:Z84)</f>
        <v>3.8097699214365877</v>
      </c>
      <c r="AD83" s="124">
        <v>3.2201453098768984</v>
      </c>
      <c r="AE83" s="123">
        <v>3.3021077564798254</v>
      </c>
      <c r="AH83" s="215"/>
      <c r="AI83" s="215"/>
      <c r="AJ83" s="215">
        <f t="shared" si="31"/>
        <v>13.333333333333334</v>
      </c>
      <c r="AK83" s="215">
        <f t="shared" si="32"/>
        <v>12.333333333333332</v>
      </c>
      <c r="AL83" s="215">
        <f t="shared" si="33"/>
        <v>13</v>
      </c>
      <c r="AM83" s="215">
        <f t="shared" si="34"/>
        <v>12.666666666666668</v>
      </c>
      <c r="AN83" s="215">
        <f t="shared" si="35"/>
        <v>12.375</v>
      </c>
      <c r="AO83" s="215">
        <f t="shared" si="36"/>
        <v>12.333333333333332</v>
      </c>
      <c r="AP83" s="215">
        <f t="shared" si="37"/>
        <v>13</v>
      </c>
      <c r="AQ83" s="215">
        <f t="shared" si="38"/>
        <v>12.333333333333332</v>
      </c>
      <c r="AR83" s="215">
        <f t="shared" si="39"/>
        <v>13</v>
      </c>
      <c r="AS83" s="215">
        <f t="shared" si="40"/>
        <v>13</v>
      </c>
      <c r="AT83" s="215">
        <f t="shared" si="41"/>
        <v>13.333333333333334</v>
      </c>
      <c r="AU83" s="215">
        <f t="shared" si="42"/>
        <v>12.333333333333332</v>
      </c>
      <c r="AV83" s="215">
        <f t="shared" si="43"/>
        <v>13.333333333333334</v>
      </c>
      <c r="AW83" s="215">
        <f t="shared" si="44"/>
        <v>12.666666666666668</v>
      </c>
      <c r="AX83" s="215">
        <f t="shared" si="45"/>
        <v>12.75</v>
      </c>
      <c r="AY83" s="215"/>
      <c r="AZ83" s="215">
        <f t="shared" si="46"/>
        <v>191.79166666666666</v>
      </c>
      <c r="BA83" s="215"/>
      <c r="BB83" s="215"/>
      <c r="BC83" s="215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</row>
    <row r="84" spans="2:98" s="83" customFormat="1">
      <c r="B84" s="138" t="s">
        <v>235</v>
      </c>
      <c r="C84" s="138" t="s">
        <v>236</v>
      </c>
      <c r="D84" s="155">
        <v>306</v>
      </c>
      <c r="E84" s="154" t="s">
        <v>18</v>
      </c>
      <c r="F84" s="156">
        <f t="shared" si="27"/>
        <v>3.7555555555555546</v>
      </c>
      <c r="G84" s="157">
        <v>9</v>
      </c>
      <c r="H84" s="157">
        <v>37</v>
      </c>
      <c r="I84" s="158">
        <f t="shared" si="22"/>
        <v>0.24324324324324326</v>
      </c>
      <c r="J84" s="154">
        <v>5</v>
      </c>
      <c r="K84" s="159">
        <f t="shared" si="28"/>
        <v>0.55555555555555558</v>
      </c>
      <c r="L84" s="160">
        <v>3.6666666666666665</v>
      </c>
      <c r="M84" s="160">
        <v>4</v>
      </c>
      <c r="N84" s="160">
        <v>3.6666666666666665</v>
      </c>
      <c r="O84" s="160">
        <v>4</v>
      </c>
      <c r="P84" s="160">
        <v>3</v>
      </c>
      <c r="Q84" s="160">
        <v>3.6666666666666665</v>
      </c>
      <c r="R84" s="160">
        <v>3.3333333333333335</v>
      </c>
      <c r="S84" s="160">
        <v>4</v>
      </c>
      <c r="T84" s="160">
        <v>4</v>
      </c>
      <c r="U84" s="160">
        <v>4.666666666666667</v>
      </c>
      <c r="V84" s="160">
        <v>4</v>
      </c>
      <c r="W84" s="160">
        <v>3.6666666666666665</v>
      </c>
      <c r="X84" s="160">
        <v>3.6666666666666665</v>
      </c>
      <c r="Y84" s="160">
        <v>3.3333333333333335</v>
      </c>
      <c r="Z84" s="160">
        <v>3.6666666666666665</v>
      </c>
      <c r="AA84" s="156">
        <f t="shared" si="29"/>
        <v>3.7555555555555546</v>
      </c>
      <c r="AB84" s="156">
        <f>AVERAGE(L84:Z84)</f>
        <v>3.7555555555555546</v>
      </c>
      <c r="AC84" s="165">
        <f>AVERAGE(L82:Z84)</f>
        <v>3.8097699214365877</v>
      </c>
      <c r="AD84" s="161">
        <v>3.2201453098768984</v>
      </c>
      <c r="AE84" s="163">
        <v>3.3021077564798254</v>
      </c>
      <c r="AH84" s="215"/>
      <c r="AI84" s="215"/>
      <c r="AJ84" s="215">
        <f t="shared" si="31"/>
        <v>33</v>
      </c>
      <c r="AK84" s="215">
        <f t="shared" si="32"/>
        <v>36</v>
      </c>
      <c r="AL84" s="215">
        <f t="shared" si="33"/>
        <v>33</v>
      </c>
      <c r="AM84" s="215">
        <f t="shared" si="34"/>
        <v>36</v>
      </c>
      <c r="AN84" s="215">
        <f t="shared" si="35"/>
        <v>27</v>
      </c>
      <c r="AO84" s="215">
        <f t="shared" si="36"/>
        <v>33</v>
      </c>
      <c r="AP84" s="215">
        <f t="shared" si="37"/>
        <v>30</v>
      </c>
      <c r="AQ84" s="215">
        <f t="shared" si="38"/>
        <v>36</v>
      </c>
      <c r="AR84" s="215">
        <f t="shared" si="39"/>
        <v>36</v>
      </c>
      <c r="AS84" s="215">
        <f t="shared" si="40"/>
        <v>42</v>
      </c>
      <c r="AT84" s="215">
        <f t="shared" si="41"/>
        <v>36</v>
      </c>
      <c r="AU84" s="215">
        <f t="shared" si="42"/>
        <v>33</v>
      </c>
      <c r="AV84" s="215">
        <f t="shared" si="43"/>
        <v>33</v>
      </c>
      <c r="AW84" s="215">
        <f t="shared" si="44"/>
        <v>30</v>
      </c>
      <c r="AX84" s="215">
        <f t="shared" si="45"/>
        <v>33</v>
      </c>
      <c r="AY84" s="215"/>
      <c r="AZ84" s="215">
        <f t="shared" si="46"/>
        <v>507</v>
      </c>
      <c r="BA84" s="215"/>
      <c r="BB84" s="215"/>
      <c r="BC84" s="215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</row>
    <row r="85" spans="2:98" s="108" customFormat="1">
      <c r="B85" s="108" t="s">
        <v>288</v>
      </c>
      <c r="C85" s="108" t="s">
        <v>92</v>
      </c>
      <c r="D85" s="109">
        <v>308</v>
      </c>
      <c r="E85" s="108" t="s">
        <v>19</v>
      </c>
      <c r="F85" s="110">
        <f t="shared" si="27"/>
        <v>2.9222222222222225</v>
      </c>
      <c r="G85" s="111">
        <v>10</v>
      </c>
      <c r="H85" s="111">
        <v>54</v>
      </c>
      <c r="I85" s="114">
        <f t="shared" si="22"/>
        <v>0.18518518518518517</v>
      </c>
      <c r="J85" s="108">
        <v>3</v>
      </c>
      <c r="K85" s="112">
        <f t="shared" si="28"/>
        <v>0.3</v>
      </c>
      <c r="L85" s="113">
        <v>3.1</v>
      </c>
      <c r="M85" s="113">
        <v>3.4</v>
      </c>
      <c r="N85" s="113">
        <v>1.5</v>
      </c>
      <c r="O85" s="113">
        <v>1.7</v>
      </c>
      <c r="P85" s="113">
        <v>2.8</v>
      </c>
      <c r="Q85" s="113">
        <v>2.7</v>
      </c>
      <c r="R85" s="113">
        <v>2.3333333333333335</v>
      </c>
      <c r="S85" s="113">
        <v>3.3</v>
      </c>
      <c r="T85" s="113">
        <v>3.3</v>
      </c>
      <c r="U85" s="113">
        <v>3.6</v>
      </c>
      <c r="V85" s="113">
        <v>3.2</v>
      </c>
      <c r="W85" s="113">
        <v>3.1</v>
      </c>
      <c r="X85" s="113">
        <v>3.1</v>
      </c>
      <c r="Y85" s="113">
        <v>3</v>
      </c>
      <c r="Z85" s="113">
        <v>3.7</v>
      </c>
      <c r="AA85" s="110">
        <f>AVERAGE(L85:Z85)</f>
        <v>2.9222222222222225</v>
      </c>
      <c r="AB85" s="110">
        <f>AB15</f>
        <v>2.9124999999999996</v>
      </c>
      <c r="AC85" s="125">
        <f>AVERAGE(L85:Z90)</f>
        <v>3.0822650203332018</v>
      </c>
      <c r="AD85" s="124">
        <v>3.2201453098768984</v>
      </c>
      <c r="AE85" s="123">
        <v>3.3021077564798254</v>
      </c>
      <c r="AF85" s="83"/>
      <c r="AG85" s="83"/>
      <c r="AH85" s="215"/>
      <c r="AI85" s="215"/>
      <c r="AJ85" s="215">
        <f t="shared" si="31"/>
        <v>31</v>
      </c>
      <c r="AK85" s="215">
        <f t="shared" si="32"/>
        <v>34</v>
      </c>
      <c r="AL85" s="215">
        <f t="shared" si="33"/>
        <v>15</v>
      </c>
      <c r="AM85" s="215">
        <f t="shared" si="34"/>
        <v>17</v>
      </c>
      <c r="AN85" s="215">
        <f t="shared" si="35"/>
        <v>28</v>
      </c>
      <c r="AO85" s="215">
        <f t="shared" si="36"/>
        <v>27</v>
      </c>
      <c r="AP85" s="215">
        <f t="shared" si="37"/>
        <v>23.333333333333336</v>
      </c>
      <c r="AQ85" s="215">
        <f t="shared" si="38"/>
        <v>33</v>
      </c>
      <c r="AR85" s="215">
        <f t="shared" si="39"/>
        <v>33</v>
      </c>
      <c r="AS85" s="215">
        <f t="shared" si="40"/>
        <v>36</v>
      </c>
      <c r="AT85" s="215">
        <f t="shared" si="41"/>
        <v>32</v>
      </c>
      <c r="AU85" s="215">
        <f t="shared" si="42"/>
        <v>31</v>
      </c>
      <c r="AV85" s="215">
        <f t="shared" si="43"/>
        <v>31</v>
      </c>
      <c r="AW85" s="215">
        <f t="shared" si="44"/>
        <v>30</v>
      </c>
      <c r="AX85" s="215">
        <f t="shared" si="45"/>
        <v>37</v>
      </c>
      <c r="AY85" s="215"/>
      <c r="AZ85" s="215">
        <f t="shared" si="46"/>
        <v>438.33333333333337</v>
      </c>
      <c r="BA85" s="215"/>
      <c r="BB85" s="215"/>
      <c r="BC85" s="215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</row>
    <row r="86" spans="2:98" s="108" customFormat="1">
      <c r="B86" s="108" t="s">
        <v>145</v>
      </c>
      <c r="C86" s="108" t="s">
        <v>146</v>
      </c>
      <c r="D86" s="109">
        <v>308</v>
      </c>
      <c r="E86" s="108" t="s">
        <v>19</v>
      </c>
      <c r="F86" s="110">
        <f t="shared" si="27"/>
        <v>2.9619865319865317</v>
      </c>
      <c r="G86" s="111">
        <v>12</v>
      </c>
      <c r="H86" s="111">
        <v>50</v>
      </c>
      <c r="I86" s="114">
        <f t="shared" si="22"/>
        <v>0.24</v>
      </c>
      <c r="J86" s="108">
        <v>5</v>
      </c>
      <c r="K86" s="112">
        <f t="shared" si="28"/>
        <v>0.41666666666666669</v>
      </c>
      <c r="L86" s="113">
        <v>2.8333333333333335</v>
      </c>
      <c r="M86" s="113">
        <v>3.3333333333333335</v>
      </c>
      <c r="N86" s="113">
        <v>2.25</v>
      </c>
      <c r="O86" s="113">
        <v>2.3333333333333335</v>
      </c>
      <c r="P86" s="113">
        <v>2.75</v>
      </c>
      <c r="Q86" s="113">
        <v>2.6666666666666665</v>
      </c>
      <c r="R86" s="113">
        <v>2.5555555555555554</v>
      </c>
      <c r="S86" s="113">
        <v>3.3333333333333335</v>
      </c>
      <c r="T86" s="113">
        <v>3.5454545454545454</v>
      </c>
      <c r="U86" s="113">
        <v>3.6363636363636362</v>
      </c>
      <c r="V86" s="113">
        <v>2.9166666666666665</v>
      </c>
      <c r="W86" s="113">
        <v>2.7</v>
      </c>
      <c r="X86" s="113">
        <v>2.9166666666666665</v>
      </c>
      <c r="Y86" s="113">
        <v>2.9090909090909092</v>
      </c>
      <c r="Z86" s="113">
        <v>3.75</v>
      </c>
      <c r="AA86" s="110">
        <f t="shared" si="29"/>
        <v>2.9619865319865317</v>
      </c>
      <c r="AB86" s="110">
        <f>AVERAGE(L86:Z86)</f>
        <v>2.9619865319865317</v>
      </c>
      <c r="AC86" s="125">
        <v>3.0822650203332018</v>
      </c>
      <c r="AD86" s="124">
        <v>3.2201453098768984</v>
      </c>
      <c r="AE86" s="123">
        <v>3.3021077564798254</v>
      </c>
      <c r="AF86" s="83"/>
      <c r="AG86" s="83"/>
      <c r="AH86" s="215"/>
      <c r="AI86" s="215"/>
      <c r="AJ86" s="215">
        <f t="shared" si="31"/>
        <v>34</v>
      </c>
      <c r="AK86" s="215">
        <f t="shared" si="32"/>
        <v>40</v>
      </c>
      <c r="AL86" s="215">
        <f t="shared" si="33"/>
        <v>27</v>
      </c>
      <c r="AM86" s="215">
        <f t="shared" si="34"/>
        <v>28</v>
      </c>
      <c r="AN86" s="215">
        <f t="shared" si="35"/>
        <v>33</v>
      </c>
      <c r="AO86" s="215">
        <f t="shared" si="36"/>
        <v>32</v>
      </c>
      <c r="AP86" s="215">
        <f t="shared" si="37"/>
        <v>30.666666666666664</v>
      </c>
      <c r="AQ86" s="215">
        <f t="shared" si="38"/>
        <v>40</v>
      </c>
      <c r="AR86" s="215">
        <f t="shared" si="39"/>
        <v>42.545454545454547</v>
      </c>
      <c r="AS86" s="215">
        <f t="shared" si="40"/>
        <v>43.636363636363633</v>
      </c>
      <c r="AT86" s="215">
        <f t="shared" si="41"/>
        <v>35</v>
      </c>
      <c r="AU86" s="215">
        <f t="shared" si="42"/>
        <v>32.400000000000006</v>
      </c>
      <c r="AV86" s="215">
        <f t="shared" si="43"/>
        <v>35</v>
      </c>
      <c r="AW86" s="215">
        <f t="shared" si="44"/>
        <v>34.909090909090907</v>
      </c>
      <c r="AX86" s="215">
        <f t="shared" si="45"/>
        <v>45</v>
      </c>
      <c r="AY86" s="215"/>
      <c r="AZ86" s="215">
        <f t="shared" si="46"/>
        <v>533.15757575757573</v>
      </c>
      <c r="BA86" s="215"/>
      <c r="BB86" s="215"/>
      <c r="BC86" s="215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</row>
    <row r="87" spans="2:98" s="108" customFormat="1">
      <c r="B87" s="108" t="s">
        <v>166</v>
      </c>
      <c r="C87" s="108" t="s">
        <v>167</v>
      </c>
      <c r="D87" s="109">
        <v>308</v>
      </c>
      <c r="E87" s="108" t="s">
        <v>19</v>
      </c>
      <c r="F87" s="110">
        <f t="shared" si="27"/>
        <v>3.5384615384615383</v>
      </c>
      <c r="G87" s="111">
        <v>1</v>
      </c>
      <c r="H87" s="111">
        <v>20</v>
      </c>
      <c r="I87" s="114">
        <f t="shared" si="22"/>
        <v>0.05</v>
      </c>
      <c r="J87" s="108">
        <v>1</v>
      </c>
      <c r="K87" s="112">
        <f t="shared" si="28"/>
        <v>1</v>
      </c>
      <c r="L87" s="113">
        <v>3</v>
      </c>
      <c r="M87" s="113">
        <v>5</v>
      </c>
      <c r="N87" s="113"/>
      <c r="O87" s="113">
        <v>1</v>
      </c>
      <c r="P87" s="113">
        <v>2</v>
      </c>
      <c r="Q87" s="113">
        <v>3</v>
      </c>
      <c r="R87" s="218"/>
      <c r="S87" s="113">
        <v>3</v>
      </c>
      <c r="T87" s="113">
        <v>4</v>
      </c>
      <c r="U87" s="113">
        <v>5</v>
      </c>
      <c r="V87" s="113">
        <v>4</v>
      </c>
      <c r="W87" s="113">
        <v>4</v>
      </c>
      <c r="X87" s="113">
        <v>4</v>
      </c>
      <c r="Y87" s="113">
        <v>4</v>
      </c>
      <c r="Z87" s="113">
        <v>4</v>
      </c>
      <c r="AA87" s="110">
        <f t="shared" si="29"/>
        <v>3.5384615384615383</v>
      </c>
      <c r="AB87" s="110">
        <f>AVERAGE(L87:Z87)</f>
        <v>3.5384615384615383</v>
      </c>
      <c r="AC87" s="125">
        <v>3.0822650203332018</v>
      </c>
      <c r="AD87" s="124">
        <v>3.2201453098768984</v>
      </c>
      <c r="AE87" s="123">
        <v>3.3021077564798254</v>
      </c>
      <c r="AF87" s="83"/>
      <c r="AG87" s="83"/>
      <c r="AH87" s="215"/>
      <c r="AI87" s="215"/>
      <c r="AJ87" s="215">
        <f t="shared" si="31"/>
        <v>3</v>
      </c>
      <c r="AK87" s="215">
        <f t="shared" si="32"/>
        <v>5</v>
      </c>
      <c r="AL87" s="215">
        <f t="shared" si="33"/>
        <v>0</v>
      </c>
      <c r="AM87" s="215">
        <f t="shared" si="34"/>
        <v>1</v>
      </c>
      <c r="AN87" s="215">
        <f t="shared" si="35"/>
        <v>2</v>
      </c>
      <c r="AO87" s="215">
        <f t="shared" si="36"/>
        <v>3</v>
      </c>
      <c r="AP87" s="215">
        <f t="shared" si="37"/>
        <v>0</v>
      </c>
      <c r="AQ87" s="215">
        <f t="shared" si="38"/>
        <v>3</v>
      </c>
      <c r="AR87" s="215">
        <f t="shared" si="39"/>
        <v>4</v>
      </c>
      <c r="AS87" s="215">
        <f t="shared" si="40"/>
        <v>5</v>
      </c>
      <c r="AT87" s="215">
        <f t="shared" si="41"/>
        <v>4</v>
      </c>
      <c r="AU87" s="215">
        <f t="shared" si="42"/>
        <v>4</v>
      </c>
      <c r="AV87" s="215">
        <f t="shared" si="43"/>
        <v>4</v>
      </c>
      <c r="AW87" s="215">
        <f t="shared" si="44"/>
        <v>4</v>
      </c>
      <c r="AX87" s="215">
        <f t="shared" si="45"/>
        <v>4</v>
      </c>
      <c r="AY87" s="215"/>
      <c r="AZ87" s="215">
        <f t="shared" si="46"/>
        <v>46</v>
      </c>
      <c r="BA87" s="215"/>
      <c r="BB87" s="215"/>
      <c r="BC87" s="215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</row>
    <row r="88" spans="2:98" s="108" customFormat="1">
      <c r="B88" s="108" t="s">
        <v>119</v>
      </c>
      <c r="C88" s="108" t="s">
        <v>120</v>
      </c>
      <c r="D88" s="109">
        <v>308</v>
      </c>
      <c r="E88" s="108" t="s">
        <v>19</v>
      </c>
      <c r="F88" s="110">
        <f t="shared" si="27"/>
        <v>3.1380952380952385</v>
      </c>
      <c r="G88" s="111">
        <v>7</v>
      </c>
      <c r="H88" s="111">
        <v>17</v>
      </c>
      <c r="I88" s="114">
        <f t="shared" si="22"/>
        <v>0.41176470588235292</v>
      </c>
      <c r="J88" s="108">
        <v>3</v>
      </c>
      <c r="K88" s="112">
        <f t="shared" si="28"/>
        <v>0.42857142857142855</v>
      </c>
      <c r="L88" s="113">
        <v>3.2857142857142856</v>
      </c>
      <c r="M88" s="113">
        <v>3.5714285714285716</v>
      </c>
      <c r="N88" s="113">
        <v>2.2857142857142856</v>
      </c>
      <c r="O88" s="113">
        <v>2.2857142857142856</v>
      </c>
      <c r="P88" s="113">
        <v>3</v>
      </c>
      <c r="Q88" s="113">
        <v>3.2857142857142856</v>
      </c>
      <c r="R88" s="113">
        <v>3</v>
      </c>
      <c r="S88" s="113">
        <v>3.7142857142857144</v>
      </c>
      <c r="T88" s="113">
        <v>3.1428571428571428</v>
      </c>
      <c r="U88" s="113">
        <v>3.7142857142857144</v>
      </c>
      <c r="V88" s="113">
        <v>3</v>
      </c>
      <c r="W88" s="113">
        <v>3.1428571428571428</v>
      </c>
      <c r="X88" s="113">
        <v>3.1428571428571428</v>
      </c>
      <c r="Y88" s="113">
        <v>3</v>
      </c>
      <c r="Z88" s="113">
        <v>3.5</v>
      </c>
      <c r="AA88" s="110">
        <f t="shared" si="29"/>
        <v>3.1380952380952385</v>
      </c>
      <c r="AB88" s="110">
        <f>AVERAGE(L88:Z88)</f>
        <v>3.1380952380952385</v>
      </c>
      <c r="AC88" s="125">
        <v>3.0822650203332018</v>
      </c>
      <c r="AD88" s="124">
        <v>3.2201453098768984</v>
      </c>
      <c r="AE88" s="123">
        <v>3.3021077564798254</v>
      </c>
      <c r="AF88" s="83"/>
      <c r="AG88" s="83"/>
      <c r="AH88" s="215"/>
      <c r="AI88" s="215"/>
      <c r="AJ88" s="215">
        <f t="shared" si="31"/>
        <v>23</v>
      </c>
      <c r="AK88" s="215">
        <f t="shared" si="32"/>
        <v>25</v>
      </c>
      <c r="AL88" s="215">
        <f t="shared" si="33"/>
        <v>16</v>
      </c>
      <c r="AM88" s="215">
        <f t="shared" si="34"/>
        <v>16</v>
      </c>
      <c r="AN88" s="215">
        <f t="shared" si="35"/>
        <v>21</v>
      </c>
      <c r="AO88" s="215">
        <f t="shared" si="36"/>
        <v>23</v>
      </c>
      <c r="AP88" s="215">
        <f t="shared" si="37"/>
        <v>21</v>
      </c>
      <c r="AQ88" s="215">
        <f t="shared" si="38"/>
        <v>26</v>
      </c>
      <c r="AR88" s="215">
        <f t="shared" si="39"/>
        <v>22</v>
      </c>
      <c r="AS88" s="215">
        <f t="shared" si="40"/>
        <v>26</v>
      </c>
      <c r="AT88" s="215">
        <f t="shared" si="41"/>
        <v>21</v>
      </c>
      <c r="AU88" s="215">
        <f t="shared" si="42"/>
        <v>22</v>
      </c>
      <c r="AV88" s="215">
        <f t="shared" si="43"/>
        <v>22</v>
      </c>
      <c r="AW88" s="215">
        <f t="shared" si="44"/>
        <v>21</v>
      </c>
      <c r="AX88" s="215">
        <f t="shared" si="45"/>
        <v>24.5</v>
      </c>
      <c r="AY88" s="215"/>
      <c r="AZ88" s="215">
        <f t="shared" si="46"/>
        <v>329.5</v>
      </c>
      <c r="BA88" s="215"/>
      <c r="BB88" s="215"/>
      <c r="BC88" s="215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</row>
    <row r="89" spans="2:98" s="108" customFormat="1">
      <c r="B89" s="108" t="s">
        <v>168</v>
      </c>
      <c r="C89" s="108" t="s">
        <v>169</v>
      </c>
      <c r="D89" s="109">
        <v>308</v>
      </c>
      <c r="E89" s="108" t="s">
        <v>19</v>
      </c>
      <c r="F89" s="110">
        <f t="shared" si="27"/>
        <v>2.8269841269841276</v>
      </c>
      <c r="G89" s="111">
        <v>7</v>
      </c>
      <c r="H89" s="111">
        <v>43</v>
      </c>
      <c r="I89" s="114">
        <f t="shared" si="22"/>
        <v>0.16279069767441862</v>
      </c>
      <c r="J89" s="108">
        <v>4</v>
      </c>
      <c r="K89" s="112">
        <f t="shared" si="28"/>
        <v>0.5714285714285714</v>
      </c>
      <c r="L89" s="113">
        <v>3</v>
      </c>
      <c r="M89" s="113">
        <v>3</v>
      </c>
      <c r="N89" s="113">
        <v>2.1428571428571428</v>
      </c>
      <c r="O89" s="113">
        <v>2.4285714285714284</v>
      </c>
      <c r="P89" s="113">
        <v>2.3333333333333335</v>
      </c>
      <c r="Q89" s="113">
        <v>2.4285714285714284</v>
      </c>
      <c r="R89" s="113">
        <v>3.3333333333333335</v>
      </c>
      <c r="S89" s="113">
        <v>3.2857142857142856</v>
      </c>
      <c r="T89" s="113">
        <v>3.1428571428571428</v>
      </c>
      <c r="U89" s="113">
        <v>3.1666666666666665</v>
      </c>
      <c r="V89" s="113">
        <v>2.5714285714285716</v>
      </c>
      <c r="W89" s="113">
        <v>3.1428571428571428</v>
      </c>
      <c r="X89" s="113">
        <v>3</v>
      </c>
      <c r="Y89" s="113">
        <v>2.2857142857142856</v>
      </c>
      <c r="Z89" s="113">
        <v>3.1428571428571428</v>
      </c>
      <c r="AA89" s="110">
        <f>AVERAGE(L89:Z89)</f>
        <v>2.8269841269841276</v>
      </c>
      <c r="AB89" s="110">
        <f>AB16</f>
        <v>2.7690476190476194</v>
      </c>
      <c r="AC89" s="125">
        <v>3.0822650203332018</v>
      </c>
      <c r="AD89" s="124">
        <v>3.2201453098768984</v>
      </c>
      <c r="AE89" s="123">
        <v>3.3021077564798254</v>
      </c>
      <c r="AF89" s="83"/>
      <c r="AG89" s="83"/>
      <c r="AH89" s="215"/>
      <c r="AI89" s="215"/>
      <c r="AJ89" s="215">
        <f t="shared" si="31"/>
        <v>21</v>
      </c>
      <c r="AK89" s="215">
        <f t="shared" si="32"/>
        <v>21</v>
      </c>
      <c r="AL89" s="215">
        <f t="shared" si="33"/>
        <v>15</v>
      </c>
      <c r="AM89" s="215">
        <f t="shared" si="34"/>
        <v>17</v>
      </c>
      <c r="AN89" s="215">
        <f t="shared" si="35"/>
        <v>16.333333333333336</v>
      </c>
      <c r="AO89" s="215">
        <f t="shared" si="36"/>
        <v>17</v>
      </c>
      <c r="AP89" s="215">
        <f t="shared" si="37"/>
        <v>23.333333333333336</v>
      </c>
      <c r="AQ89" s="215">
        <f t="shared" si="38"/>
        <v>23</v>
      </c>
      <c r="AR89" s="215">
        <f t="shared" si="39"/>
        <v>22</v>
      </c>
      <c r="AS89" s="215">
        <f t="shared" si="40"/>
        <v>22.166666666666664</v>
      </c>
      <c r="AT89" s="215">
        <f t="shared" si="41"/>
        <v>18</v>
      </c>
      <c r="AU89" s="215">
        <f t="shared" si="42"/>
        <v>22</v>
      </c>
      <c r="AV89" s="215">
        <f t="shared" si="43"/>
        <v>21</v>
      </c>
      <c r="AW89" s="215">
        <f t="shared" si="44"/>
        <v>16</v>
      </c>
      <c r="AX89" s="215">
        <f t="shared" si="45"/>
        <v>22</v>
      </c>
      <c r="AY89" s="215"/>
      <c r="AZ89" s="215">
        <f t="shared" si="46"/>
        <v>296.83333333333337</v>
      </c>
      <c r="BA89" s="215"/>
      <c r="BB89" s="215"/>
      <c r="BC89" s="215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</row>
    <row r="90" spans="2:98" s="108" customFormat="1">
      <c r="B90" s="131" t="s">
        <v>124</v>
      </c>
      <c r="C90" s="131" t="s">
        <v>125</v>
      </c>
      <c r="D90" s="132">
        <v>308</v>
      </c>
      <c r="E90" s="131" t="s">
        <v>19</v>
      </c>
      <c r="F90" s="133">
        <f t="shared" si="27"/>
        <v>3.1666666666666665</v>
      </c>
      <c r="G90" s="134">
        <v>2</v>
      </c>
      <c r="H90" s="134">
        <v>25</v>
      </c>
      <c r="I90" s="135">
        <f t="shared" si="22"/>
        <v>0.08</v>
      </c>
      <c r="J90" s="131">
        <v>2</v>
      </c>
      <c r="K90" s="136">
        <f t="shared" si="28"/>
        <v>1</v>
      </c>
      <c r="L90" s="137">
        <v>4</v>
      </c>
      <c r="M90" s="137">
        <v>4</v>
      </c>
      <c r="N90" s="137">
        <v>2.5</v>
      </c>
      <c r="O90" s="137">
        <v>2</v>
      </c>
      <c r="P90" s="137">
        <v>3</v>
      </c>
      <c r="Q90" s="137">
        <v>3</v>
      </c>
      <c r="R90" s="137">
        <v>2</v>
      </c>
      <c r="S90" s="137">
        <v>3.5</v>
      </c>
      <c r="T90" s="137">
        <v>3</v>
      </c>
      <c r="U90" s="137">
        <v>3</v>
      </c>
      <c r="V90" s="137">
        <v>3</v>
      </c>
      <c r="W90" s="137">
        <v>4</v>
      </c>
      <c r="X90" s="137">
        <v>4</v>
      </c>
      <c r="Y90" s="137">
        <v>3.5</v>
      </c>
      <c r="Z90" s="137">
        <v>3</v>
      </c>
      <c r="AA90" s="133">
        <f t="shared" si="29"/>
        <v>3.1666666666666665</v>
      </c>
      <c r="AB90" s="133">
        <f t="shared" ref="AB90:AB103" si="47">AVERAGE(L90:Z90)</f>
        <v>3.1666666666666665</v>
      </c>
      <c r="AC90" s="165">
        <v>3.0822650203332018</v>
      </c>
      <c r="AD90" s="161">
        <v>3.2201453098768984</v>
      </c>
      <c r="AE90" s="163">
        <v>3.3021077564798254</v>
      </c>
      <c r="AF90" s="83"/>
      <c r="AG90" s="83"/>
      <c r="AH90" s="215"/>
      <c r="AI90" s="215"/>
      <c r="AJ90" s="215">
        <f t="shared" si="31"/>
        <v>8</v>
      </c>
      <c r="AK90" s="215">
        <f t="shared" si="32"/>
        <v>8</v>
      </c>
      <c r="AL90" s="215">
        <f t="shared" si="33"/>
        <v>5</v>
      </c>
      <c r="AM90" s="215">
        <f t="shared" si="34"/>
        <v>4</v>
      </c>
      <c r="AN90" s="215">
        <f t="shared" si="35"/>
        <v>6</v>
      </c>
      <c r="AO90" s="215">
        <f t="shared" si="36"/>
        <v>6</v>
      </c>
      <c r="AP90" s="215">
        <f t="shared" si="37"/>
        <v>4</v>
      </c>
      <c r="AQ90" s="215">
        <f t="shared" si="38"/>
        <v>7</v>
      </c>
      <c r="AR90" s="215">
        <f t="shared" si="39"/>
        <v>6</v>
      </c>
      <c r="AS90" s="215">
        <f t="shared" si="40"/>
        <v>6</v>
      </c>
      <c r="AT90" s="215">
        <f t="shared" si="41"/>
        <v>6</v>
      </c>
      <c r="AU90" s="215">
        <f t="shared" si="42"/>
        <v>8</v>
      </c>
      <c r="AV90" s="215">
        <f t="shared" si="43"/>
        <v>8</v>
      </c>
      <c r="AW90" s="215">
        <f t="shared" si="44"/>
        <v>7</v>
      </c>
      <c r="AX90" s="215">
        <f t="shared" si="45"/>
        <v>6</v>
      </c>
      <c r="AY90" s="215"/>
      <c r="AZ90" s="215">
        <f t="shared" si="46"/>
        <v>95</v>
      </c>
      <c r="BA90" s="215"/>
      <c r="BB90" s="215"/>
      <c r="BC90" s="215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</row>
    <row r="91" spans="2:98" s="83" customFormat="1" ht="15.75" customHeight="1">
      <c r="B91" s="83" t="s">
        <v>190</v>
      </c>
      <c r="C91" s="83" t="s">
        <v>191</v>
      </c>
      <c r="D91" s="117">
        <v>309</v>
      </c>
      <c r="E91" s="116" t="s">
        <v>20</v>
      </c>
      <c r="F91" s="118">
        <f t="shared" si="27"/>
        <v>2.7686868686868689</v>
      </c>
      <c r="G91" s="119">
        <v>11</v>
      </c>
      <c r="H91" s="119">
        <v>33</v>
      </c>
      <c r="I91" s="120">
        <f t="shared" si="22"/>
        <v>0.33333333333333331</v>
      </c>
      <c r="J91" s="116">
        <v>2</v>
      </c>
      <c r="K91" s="121">
        <f t="shared" si="28"/>
        <v>0.18181818181818182</v>
      </c>
      <c r="L91" s="243">
        <v>2.9090909090909092</v>
      </c>
      <c r="M91" s="243">
        <v>2.8181818181818183</v>
      </c>
      <c r="N91" s="243">
        <v>1.8181818181818181</v>
      </c>
      <c r="O91" s="243">
        <v>2</v>
      </c>
      <c r="P91" s="243">
        <v>2.9</v>
      </c>
      <c r="Q91" s="243">
        <v>2.5454545454545454</v>
      </c>
      <c r="R91" s="243">
        <v>2.6666666666666665</v>
      </c>
      <c r="S91" s="243">
        <v>2.6363636363636362</v>
      </c>
      <c r="T91" s="243">
        <v>2.7272727272727271</v>
      </c>
      <c r="U91" s="243">
        <v>4.0909090909090908</v>
      </c>
      <c r="V91" s="243">
        <v>2.9</v>
      </c>
      <c r="W91" s="243">
        <v>2.8181818181818183</v>
      </c>
      <c r="X91" s="243">
        <v>2.7</v>
      </c>
      <c r="Y91" s="243">
        <v>2.5</v>
      </c>
      <c r="Z91" s="244">
        <v>3.5</v>
      </c>
      <c r="AA91" s="118">
        <f>AVERAGE(L91:Z91)</f>
        <v>2.7686868686868689</v>
      </c>
      <c r="AB91" s="118">
        <f t="shared" si="47"/>
        <v>2.7686868686868689</v>
      </c>
      <c r="AC91" s="125">
        <v>2.8984159779614327</v>
      </c>
      <c r="AD91" s="124">
        <v>3.3615239392719296</v>
      </c>
      <c r="AE91" s="123">
        <v>3.3021077564798254</v>
      </c>
      <c r="AH91" s="215"/>
      <c r="AI91" s="215"/>
      <c r="AJ91" s="215">
        <f t="shared" si="31"/>
        <v>32</v>
      </c>
      <c r="AK91" s="215">
        <f t="shared" si="32"/>
        <v>31</v>
      </c>
      <c r="AL91" s="215">
        <f t="shared" si="33"/>
        <v>20</v>
      </c>
      <c r="AM91" s="215">
        <f t="shared" si="34"/>
        <v>22</v>
      </c>
      <c r="AN91" s="215">
        <f t="shared" si="35"/>
        <v>31.9</v>
      </c>
      <c r="AO91" s="215">
        <f t="shared" si="36"/>
        <v>28</v>
      </c>
      <c r="AP91" s="215">
        <f t="shared" si="37"/>
        <v>29.333333333333332</v>
      </c>
      <c r="AQ91" s="215">
        <f t="shared" si="38"/>
        <v>29</v>
      </c>
      <c r="AR91" s="215">
        <f t="shared" si="39"/>
        <v>29.999999999999996</v>
      </c>
      <c r="AS91" s="215">
        <f t="shared" si="40"/>
        <v>45</v>
      </c>
      <c r="AT91" s="215">
        <f t="shared" si="41"/>
        <v>31.9</v>
      </c>
      <c r="AU91" s="215">
        <f t="shared" si="42"/>
        <v>31</v>
      </c>
      <c r="AV91" s="215">
        <f t="shared" si="43"/>
        <v>29.700000000000003</v>
      </c>
      <c r="AW91" s="215">
        <f t="shared" si="44"/>
        <v>27.5</v>
      </c>
      <c r="AX91" s="215">
        <f t="shared" si="45"/>
        <v>38.5</v>
      </c>
      <c r="AY91" s="215"/>
      <c r="AZ91" s="215">
        <f t="shared" si="46"/>
        <v>456.83333333333331</v>
      </c>
      <c r="BA91" s="215"/>
      <c r="BB91" s="215"/>
      <c r="BC91" s="215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</row>
    <row r="92" spans="2:98" s="83" customFormat="1">
      <c r="B92" s="83" t="s">
        <v>137</v>
      </c>
      <c r="C92" s="83" t="s">
        <v>138</v>
      </c>
      <c r="D92" s="117">
        <v>309</v>
      </c>
      <c r="E92" s="116" t="s">
        <v>20</v>
      </c>
      <c r="F92" s="118">
        <f t="shared" si="27"/>
        <v>2.8666666666666667</v>
      </c>
      <c r="G92" s="119">
        <v>2</v>
      </c>
      <c r="H92" s="119">
        <v>10</v>
      </c>
      <c r="I92" s="120">
        <f t="shared" ref="I92:I110" si="48">G92/H92</f>
        <v>0.2</v>
      </c>
      <c r="J92" s="116">
        <v>0</v>
      </c>
      <c r="K92" s="121">
        <f t="shared" si="28"/>
        <v>0</v>
      </c>
      <c r="L92" s="243">
        <v>3</v>
      </c>
      <c r="M92" s="243">
        <v>3</v>
      </c>
      <c r="N92" s="243">
        <v>2</v>
      </c>
      <c r="O92" s="243">
        <v>1.5</v>
      </c>
      <c r="P92" s="243">
        <v>2.5</v>
      </c>
      <c r="Q92" s="243">
        <v>2.5</v>
      </c>
      <c r="R92" s="243">
        <v>4</v>
      </c>
      <c r="S92" s="243">
        <v>2.5</v>
      </c>
      <c r="T92" s="243">
        <v>3</v>
      </c>
      <c r="U92" s="243">
        <v>4</v>
      </c>
      <c r="V92" s="243">
        <v>2.5</v>
      </c>
      <c r="W92" s="243">
        <v>2.5</v>
      </c>
      <c r="X92" s="243">
        <v>2.5</v>
      </c>
      <c r="Y92" s="243">
        <v>4</v>
      </c>
      <c r="Z92" s="244">
        <v>3.5</v>
      </c>
      <c r="AA92" s="118">
        <f>AVERAGE(L92:Z92)</f>
        <v>2.8666666666666667</v>
      </c>
      <c r="AB92" s="118">
        <f t="shared" si="47"/>
        <v>2.8666666666666667</v>
      </c>
      <c r="AC92" s="125">
        <f>AVERAGE(L91:Z93)</f>
        <v>2.8984159779614327</v>
      </c>
      <c r="AD92" s="124">
        <v>3.3615239392719296</v>
      </c>
      <c r="AE92" s="123">
        <v>3.3021077564798254</v>
      </c>
      <c r="AH92" s="215"/>
      <c r="AI92" s="215"/>
      <c r="AJ92" s="215">
        <f t="shared" si="31"/>
        <v>6</v>
      </c>
      <c r="AK92" s="215">
        <f t="shared" si="32"/>
        <v>6</v>
      </c>
      <c r="AL92" s="215">
        <f t="shared" si="33"/>
        <v>4</v>
      </c>
      <c r="AM92" s="215">
        <f t="shared" si="34"/>
        <v>3</v>
      </c>
      <c r="AN92" s="215">
        <f t="shared" si="35"/>
        <v>5</v>
      </c>
      <c r="AO92" s="215">
        <f t="shared" si="36"/>
        <v>5</v>
      </c>
      <c r="AP92" s="215">
        <f t="shared" si="37"/>
        <v>8</v>
      </c>
      <c r="AQ92" s="215">
        <f t="shared" si="38"/>
        <v>5</v>
      </c>
      <c r="AR92" s="215">
        <f t="shared" si="39"/>
        <v>6</v>
      </c>
      <c r="AS92" s="215">
        <f t="shared" si="40"/>
        <v>8</v>
      </c>
      <c r="AT92" s="215">
        <f t="shared" si="41"/>
        <v>5</v>
      </c>
      <c r="AU92" s="215">
        <f t="shared" si="42"/>
        <v>5</v>
      </c>
      <c r="AV92" s="215">
        <f t="shared" si="43"/>
        <v>5</v>
      </c>
      <c r="AW92" s="215">
        <f t="shared" si="44"/>
        <v>8</v>
      </c>
      <c r="AX92" s="215">
        <f t="shared" si="45"/>
        <v>7</v>
      </c>
      <c r="AY92" s="215"/>
      <c r="AZ92" s="215">
        <f t="shared" si="46"/>
        <v>86</v>
      </c>
      <c r="BA92" s="215"/>
      <c r="BB92" s="215"/>
      <c r="BC92" s="215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</row>
    <row r="93" spans="2:98" s="83" customFormat="1">
      <c r="B93" s="138" t="s">
        <v>139</v>
      </c>
      <c r="C93" s="138" t="s">
        <v>329</v>
      </c>
      <c r="D93" s="155">
        <v>309</v>
      </c>
      <c r="E93" s="154" t="s">
        <v>20</v>
      </c>
      <c r="F93" s="156">
        <f t="shared" si="27"/>
        <v>3.0714285714285716</v>
      </c>
      <c r="G93" s="157">
        <v>2</v>
      </c>
      <c r="H93" s="157">
        <v>4</v>
      </c>
      <c r="I93" s="158">
        <f t="shared" si="48"/>
        <v>0.5</v>
      </c>
      <c r="J93" s="154">
        <v>1</v>
      </c>
      <c r="K93" s="159">
        <f t="shared" si="28"/>
        <v>0.5</v>
      </c>
      <c r="L93" s="255">
        <v>3</v>
      </c>
      <c r="M93" s="255">
        <v>3</v>
      </c>
      <c r="N93" s="255">
        <v>3</v>
      </c>
      <c r="O93" s="255">
        <v>3</v>
      </c>
      <c r="P93" s="255">
        <v>2.5</v>
      </c>
      <c r="Q93" s="255">
        <v>2</v>
      </c>
      <c r="R93" s="256"/>
      <c r="S93" s="255">
        <v>3</v>
      </c>
      <c r="T93" s="255">
        <v>3</v>
      </c>
      <c r="U93" s="255">
        <v>4</v>
      </c>
      <c r="V93" s="255">
        <v>3</v>
      </c>
      <c r="W93" s="255">
        <v>2.5</v>
      </c>
      <c r="X93" s="255">
        <v>3</v>
      </c>
      <c r="Y93" s="255">
        <v>3</v>
      </c>
      <c r="Z93" s="257">
        <v>5</v>
      </c>
      <c r="AA93" s="156">
        <f>AVERAGE(L93:Z93)</f>
        <v>3.0714285714285716</v>
      </c>
      <c r="AB93" s="156">
        <f t="shared" si="47"/>
        <v>3.0714285714285716</v>
      </c>
      <c r="AC93" s="165">
        <f>AVERAGE(L91:Z93)</f>
        <v>2.8984159779614327</v>
      </c>
      <c r="AD93" s="161">
        <v>3.3615239392719296</v>
      </c>
      <c r="AE93" s="163">
        <v>3.3021077564798254</v>
      </c>
      <c r="AH93" s="215"/>
      <c r="AI93" s="215"/>
      <c r="AJ93" s="215">
        <f t="shared" si="31"/>
        <v>6</v>
      </c>
      <c r="AK93" s="215">
        <f t="shared" si="32"/>
        <v>6</v>
      </c>
      <c r="AL93" s="215">
        <f t="shared" si="33"/>
        <v>6</v>
      </c>
      <c r="AM93" s="215">
        <f t="shared" si="34"/>
        <v>6</v>
      </c>
      <c r="AN93" s="215">
        <f t="shared" si="35"/>
        <v>5</v>
      </c>
      <c r="AO93" s="215">
        <f t="shared" si="36"/>
        <v>4</v>
      </c>
      <c r="AP93" s="215">
        <f t="shared" si="37"/>
        <v>0</v>
      </c>
      <c r="AQ93" s="215">
        <f t="shared" si="38"/>
        <v>6</v>
      </c>
      <c r="AR93" s="215">
        <f t="shared" si="39"/>
        <v>6</v>
      </c>
      <c r="AS93" s="215">
        <f t="shared" si="40"/>
        <v>8</v>
      </c>
      <c r="AT93" s="215">
        <f t="shared" si="41"/>
        <v>6</v>
      </c>
      <c r="AU93" s="215">
        <f t="shared" si="42"/>
        <v>5</v>
      </c>
      <c r="AV93" s="215">
        <f t="shared" si="43"/>
        <v>6</v>
      </c>
      <c r="AW93" s="215">
        <f t="shared" si="44"/>
        <v>6</v>
      </c>
      <c r="AX93" s="215">
        <f t="shared" si="45"/>
        <v>10</v>
      </c>
      <c r="AY93" s="215"/>
      <c r="AZ93" s="215">
        <f t="shared" si="46"/>
        <v>86</v>
      </c>
      <c r="BA93" s="215"/>
      <c r="BB93" s="215"/>
      <c r="BC93" s="215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</row>
    <row r="94" spans="2:98" s="108" customFormat="1">
      <c r="B94" s="108" t="s">
        <v>141</v>
      </c>
      <c r="C94" s="108" t="s">
        <v>142</v>
      </c>
      <c r="D94" s="109">
        <v>310</v>
      </c>
      <c r="E94" s="108" t="s">
        <v>21</v>
      </c>
      <c r="F94" s="110">
        <f t="shared" si="27"/>
        <v>3.4488888888888893</v>
      </c>
      <c r="G94" s="111">
        <v>5</v>
      </c>
      <c r="H94" s="111">
        <v>21</v>
      </c>
      <c r="I94" s="114">
        <f t="shared" si="48"/>
        <v>0.23809523809523808</v>
      </c>
      <c r="J94" s="108">
        <v>2</v>
      </c>
      <c r="K94" s="112">
        <f t="shared" si="28"/>
        <v>0.4</v>
      </c>
      <c r="L94" s="113">
        <v>3.8</v>
      </c>
      <c r="M94" s="113">
        <v>3.6</v>
      </c>
      <c r="N94" s="113">
        <v>3</v>
      </c>
      <c r="O94" s="113">
        <v>2.4</v>
      </c>
      <c r="P94" s="113">
        <v>2.6</v>
      </c>
      <c r="Q94" s="113">
        <v>3.4</v>
      </c>
      <c r="R94" s="113">
        <v>4.333333333333333</v>
      </c>
      <c r="S94" s="113">
        <v>3.8</v>
      </c>
      <c r="T94" s="113">
        <v>2.8</v>
      </c>
      <c r="U94" s="113">
        <v>4.2</v>
      </c>
      <c r="V94" s="113">
        <v>3.6</v>
      </c>
      <c r="W94" s="113">
        <v>3.4</v>
      </c>
      <c r="X94" s="113">
        <v>3.2</v>
      </c>
      <c r="Y94" s="113">
        <v>3.6</v>
      </c>
      <c r="Z94" s="113">
        <v>4</v>
      </c>
      <c r="AA94" s="110">
        <f t="shared" si="29"/>
        <v>3.4488888888888893</v>
      </c>
      <c r="AB94" s="110">
        <f t="shared" si="47"/>
        <v>3.4488888888888893</v>
      </c>
      <c r="AC94" s="125">
        <f>AVERAGE(L94:Z95)</f>
        <v>3.3866666666666672</v>
      </c>
      <c r="AD94" s="124">
        <v>3.4030446310322908</v>
      </c>
      <c r="AE94" s="123">
        <v>3.3021077564798254</v>
      </c>
      <c r="AF94" s="83"/>
      <c r="AG94" s="83"/>
      <c r="AH94" s="215"/>
      <c r="AI94" s="215"/>
      <c r="AJ94" s="215">
        <f t="shared" si="31"/>
        <v>19</v>
      </c>
      <c r="AK94" s="215">
        <f t="shared" si="32"/>
        <v>18</v>
      </c>
      <c r="AL94" s="215">
        <f t="shared" si="33"/>
        <v>15</v>
      </c>
      <c r="AM94" s="215">
        <f t="shared" si="34"/>
        <v>12</v>
      </c>
      <c r="AN94" s="215">
        <f t="shared" si="35"/>
        <v>13</v>
      </c>
      <c r="AO94" s="215">
        <f t="shared" si="36"/>
        <v>17</v>
      </c>
      <c r="AP94" s="215">
        <f t="shared" si="37"/>
        <v>21.666666666666664</v>
      </c>
      <c r="AQ94" s="215">
        <f t="shared" si="38"/>
        <v>19</v>
      </c>
      <c r="AR94" s="215">
        <f t="shared" si="39"/>
        <v>14</v>
      </c>
      <c r="AS94" s="215">
        <f t="shared" si="40"/>
        <v>21</v>
      </c>
      <c r="AT94" s="215">
        <f t="shared" si="41"/>
        <v>18</v>
      </c>
      <c r="AU94" s="215">
        <f t="shared" si="42"/>
        <v>17</v>
      </c>
      <c r="AV94" s="215">
        <f t="shared" si="43"/>
        <v>16</v>
      </c>
      <c r="AW94" s="215">
        <f t="shared" si="44"/>
        <v>18</v>
      </c>
      <c r="AX94" s="215">
        <f t="shared" si="45"/>
        <v>20</v>
      </c>
      <c r="AY94" s="215"/>
      <c r="AZ94" s="215">
        <f t="shared" si="46"/>
        <v>258.66666666666663</v>
      </c>
      <c r="BA94" s="215"/>
      <c r="BB94" s="215"/>
      <c r="BC94" s="215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</row>
    <row r="95" spans="2:98" s="108" customFormat="1">
      <c r="B95" s="131" t="s">
        <v>143</v>
      </c>
      <c r="C95" s="131" t="s">
        <v>144</v>
      </c>
      <c r="D95" s="132">
        <v>310</v>
      </c>
      <c r="E95" s="131" t="s">
        <v>21</v>
      </c>
      <c r="F95" s="133">
        <f t="shared" si="27"/>
        <v>3.324444444444445</v>
      </c>
      <c r="G95" s="134">
        <v>6</v>
      </c>
      <c r="H95" s="134">
        <v>12</v>
      </c>
      <c r="I95" s="135">
        <f t="shared" si="48"/>
        <v>0.5</v>
      </c>
      <c r="J95" s="131">
        <v>1</v>
      </c>
      <c r="K95" s="136">
        <f t="shared" si="28"/>
        <v>0.16666666666666666</v>
      </c>
      <c r="L95" s="137">
        <v>2.8333333333333335</v>
      </c>
      <c r="M95" s="137">
        <v>3.8333333333333335</v>
      </c>
      <c r="N95" s="137">
        <v>3.2</v>
      </c>
      <c r="O95" s="137">
        <v>3</v>
      </c>
      <c r="P95" s="137">
        <v>2.8</v>
      </c>
      <c r="Q95" s="137">
        <v>3.6</v>
      </c>
      <c r="R95" s="137">
        <v>1</v>
      </c>
      <c r="S95" s="137">
        <v>4.2</v>
      </c>
      <c r="T95" s="137">
        <v>4</v>
      </c>
      <c r="U95" s="137">
        <v>4.333333333333333</v>
      </c>
      <c r="V95" s="137">
        <v>2.8</v>
      </c>
      <c r="W95" s="137">
        <v>3.3333333333333335</v>
      </c>
      <c r="X95" s="137">
        <v>3.3333333333333335</v>
      </c>
      <c r="Y95" s="137">
        <v>3.2</v>
      </c>
      <c r="Z95" s="137">
        <v>4.4000000000000004</v>
      </c>
      <c r="AA95" s="133">
        <f t="shared" si="29"/>
        <v>3.324444444444445</v>
      </c>
      <c r="AB95" s="133">
        <f t="shared" si="47"/>
        <v>3.324444444444445</v>
      </c>
      <c r="AC95" s="165">
        <f>AVERAGE(L94:Z95)</f>
        <v>3.3866666666666672</v>
      </c>
      <c r="AD95" s="161">
        <v>3.4030446310322908</v>
      </c>
      <c r="AE95" s="163">
        <v>3.3021077564798254</v>
      </c>
      <c r="AF95" s="83"/>
      <c r="AG95" s="83"/>
      <c r="AH95" s="215"/>
      <c r="AI95" s="215"/>
      <c r="AJ95" s="215">
        <f t="shared" si="31"/>
        <v>17</v>
      </c>
      <c r="AK95" s="215">
        <f t="shared" si="32"/>
        <v>23</v>
      </c>
      <c r="AL95" s="215">
        <f t="shared" si="33"/>
        <v>19.200000000000003</v>
      </c>
      <c r="AM95" s="215">
        <f t="shared" si="34"/>
        <v>18</v>
      </c>
      <c r="AN95" s="215">
        <f t="shared" si="35"/>
        <v>16.799999999999997</v>
      </c>
      <c r="AO95" s="215">
        <f t="shared" si="36"/>
        <v>21.6</v>
      </c>
      <c r="AP95" s="215">
        <f t="shared" si="37"/>
        <v>6</v>
      </c>
      <c r="AQ95" s="215">
        <f t="shared" si="38"/>
        <v>25.200000000000003</v>
      </c>
      <c r="AR95" s="215">
        <f t="shared" si="39"/>
        <v>24</v>
      </c>
      <c r="AS95" s="215">
        <f t="shared" si="40"/>
        <v>26</v>
      </c>
      <c r="AT95" s="215">
        <f t="shared" si="41"/>
        <v>16.799999999999997</v>
      </c>
      <c r="AU95" s="215">
        <f t="shared" si="42"/>
        <v>20</v>
      </c>
      <c r="AV95" s="215">
        <f t="shared" si="43"/>
        <v>20</v>
      </c>
      <c r="AW95" s="215">
        <f t="shared" si="44"/>
        <v>19.200000000000003</v>
      </c>
      <c r="AX95" s="215">
        <f t="shared" si="45"/>
        <v>26.400000000000002</v>
      </c>
      <c r="AY95" s="215"/>
      <c r="AZ95" s="215">
        <f t="shared" si="46"/>
        <v>299.2</v>
      </c>
      <c r="BA95" s="215"/>
      <c r="BB95" s="215"/>
      <c r="BC95" s="215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</row>
    <row r="96" spans="2:98" s="83" customFormat="1">
      <c r="B96" s="83" t="s">
        <v>221</v>
      </c>
      <c r="C96" s="83" t="s">
        <v>222</v>
      </c>
      <c r="D96" s="117">
        <v>311</v>
      </c>
      <c r="E96" s="116" t="s">
        <v>22</v>
      </c>
      <c r="F96" s="118">
        <f t="shared" si="27"/>
        <v>3.2333333333333334</v>
      </c>
      <c r="G96" s="119">
        <v>7</v>
      </c>
      <c r="H96" s="119">
        <v>19</v>
      </c>
      <c r="I96" s="120">
        <f t="shared" si="48"/>
        <v>0.36842105263157893</v>
      </c>
      <c r="J96" s="116">
        <v>7</v>
      </c>
      <c r="K96" s="121">
        <f t="shared" si="28"/>
        <v>1</v>
      </c>
      <c r="L96" s="122">
        <v>3.1428571428571428</v>
      </c>
      <c r="M96" s="122">
        <v>3.4285714285714284</v>
      </c>
      <c r="N96" s="122">
        <v>2.5714285714285716</v>
      </c>
      <c r="O96" s="122">
        <v>2.7142857142857144</v>
      </c>
      <c r="P96" s="122">
        <v>2.7142857142857144</v>
      </c>
      <c r="Q96" s="122">
        <v>2.5714285714285716</v>
      </c>
      <c r="R96" s="122">
        <v>2</v>
      </c>
      <c r="S96" s="122">
        <v>3.1428571428571428</v>
      </c>
      <c r="T96" s="122">
        <v>4.4285714285714288</v>
      </c>
      <c r="U96" s="122">
        <v>4.1428571428571432</v>
      </c>
      <c r="V96" s="122">
        <v>3.4285714285714284</v>
      </c>
      <c r="W96" s="122">
        <v>3.4285714285714284</v>
      </c>
      <c r="X96" s="122">
        <v>3</v>
      </c>
      <c r="Y96" s="122">
        <v>3.5</v>
      </c>
      <c r="Z96" s="122">
        <v>4.2857142857142856</v>
      </c>
      <c r="AA96" s="118">
        <f t="shared" si="29"/>
        <v>3.2333333333333334</v>
      </c>
      <c r="AB96" s="118">
        <f t="shared" si="47"/>
        <v>3.2333333333333334</v>
      </c>
      <c r="AC96" s="125">
        <f>AVERAGE(L96:Z98)</f>
        <v>3.7045454545454546</v>
      </c>
      <c r="AD96" s="124">
        <v>3.4030446310322908</v>
      </c>
      <c r="AE96" s="123">
        <v>3.3021077564798254</v>
      </c>
      <c r="AH96" s="215"/>
      <c r="AI96" s="215"/>
      <c r="AJ96" s="215">
        <f t="shared" si="31"/>
        <v>22</v>
      </c>
      <c r="AK96" s="215">
        <f t="shared" si="32"/>
        <v>24</v>
      </c>
      <c r="AL96" s="215">
        <f t="shared" si="33"/>
        <v>18</v>
      </c>
      <c r="AM96" s="215">
        <f t="shared" si="34"/>
        <v>19</v>
      </c>
      <c r="AN96" s="215">
        <f t="shared" si="35"/>
        <v>19</v>
      </c>
      <c r="AO96" s="215">
        <f t="shared" si="36"/>
        <v>18</v>
      </c>
      <c r="AP96" s="215">
        <f t="shared" si="37"/>
        <v>14</v>
      </c>
      <c r="AQ96" s="215">
        <f t="shared" si="38"/>
        <v>22</v>
      </c>
      <c r="AR96" s="215">
        <f t="shared" si="39"/>
        <v>31</v>
      </c>
      <c r="AS96" s="215">
        <f t="shared" si="40"/>
        <v>29.000000000000004</v>
      </c>
      <c r="AT96" s="215">
        <f t="shared" si="41"/>
        <v>24</v>
      </c>
      <c r="AU96" s="215">
        <f t="shared" si="42"/>
        <v>24</v>
      </c>
      <c r="AV96" s="215">
        <f t="shared" si="43"/>
        <v>21</v>
      </c>
      <c r="AW96" s="215">
        <f t="shared" si="44"/>
        <v>24.5</v>
      </c>
      <c r="AX96" s="215">
        <f t="shared" si="45"/>
        <v>30</v>
      </c>
      <c r="AY96" s="215"/>
      <c r="AZ96" s="215">
        <f t="shared" si="46"/>
        <v>339.5</v>
      </c>
      <c r="BA96" s="215"/>
      <c r="BB96" s="215"/>
      <c r="BC96" s="215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</row>
    <row r="97" spans="2:98" s="83" customFormat="1">
      <c r="B97" s="83" t="s">
        <v>130</v>
      </c>
      <c r="C97" s="83" t="s">
        <v>131</v>
      </c>
      <c r="D97" s="117">
        <v>311</v>
      </c>
      <c r="E97" s="116" t="s">
        <v>22</v>
      </c>
      <c r="F97" s="118">
        <f t="shared" si="27"/>
        <v>4.3</v>
      </c>
      <c r="G97" s="119">
        <v>2</v>
      </c>
      <c r="H97" s="119">
        <v>2</v>
      </c>
      <c r="I97" s="120">
        <f t="shared" si="48"/>
        <v>1</v>
      </c>
      <c r="J97" s="116">
        <v>2</v>
      </c>
      <c r="K97" s="121">
        <f t="shared" si="28"/>
        <v>1</v>
      </c>
      <c r="L97" s="122">
        <v>4.5</v>
      </c>
      <c r="M97" s="122">
        <v>4.5</v>
      </c>
      <c r="N97" s="122">
        <v>4</v>
      </c>
      <c r="O97" s="122">
        <v>3.5</v>
      </c>
      <c r="P97" s="122">
        <v>4.5</v>
      </c>
      <c r="Q97" s="122">
        <v>4.5</v>
      </c>
      <c r="R97" s="122">
        <v>3.5</v>
      </c>
      <c r="S97" s="122">
        <v>4.5</v>
      </c>
      <c r="T97" s="122">
        <v>4</v>
      </c>
      <c r="U97" s="122">
        <v>4.5</v>
      </c>
      <c r="V97" s="122">
        <v>4.5</v>
      </c>
      <c r="W97" s="122">
        <v>5</v>
      </c>
      <c r="X97" s="122">
        <v>4.5</v>
      </c>
      <c r="Y97" s="122">
        <v>4</v>
      </c>
      <c r="Z97" s="122">
        <v>4.5</v>
      </c>
      <c r="AA97" s="118">
        <f t="shared" si="29"/>
        <v>4.3</v>
      </c>
      <c r="AB97" s="118">
        <f t="shared" si="47"/>
        <v>4.3</v>
      </c>
      <c r="AC97" s="125">
        <f>AVERAGE(L96:Z98)</f>
        <v>3.7045454545454546</v>
      </c>
      <c r="AD97" s="124">
        <v>3.4030446310322908</v>
      </c>
      <c r="AE97" s="123">
        <v>3.3021077564798254</v>
      </c>
      <c r="AH97" s="215"/>
      <c r="AI97" s="215"/>
      <c r="AJ97" s="215">
        <f t="shared" si="31"/>
        <v>9</v>
      </c>
      <c r="AK97" s="215">
        <f t="shared" si="32"/>
        <v>9</v>
      </c>
      <c r="AL97" s="215">
        <f t="shared" si="33"/>
        <v>8</v>
      </c>
      <c r="AM97" s="215">
        <f t="shared" si="34"/>
        <v>7</v>
      </c>
      <c r="AN97" s="215">
        <f t="shared" si="35"/>
        <v>9</v>
      </c>
      <c r="AO97" s="215">
        <f t="shared" si="36"/>
        <v>9</v>
      </c>
      <c r="AP97" s="215">
        <f t="shared" si="37"/>
        <v>7</v>
      </c>
      <c r="AQ97" s="215">
        <f t="shared" si="38"/>
        <v>9</v>
      </c>
      <c r="AR97" s="215">
        <f t="shared" si="39"/>
        <v>8</v>
      </c>
      <c r="AS97" s="215">
        <f t="shared" si="40"/>
        <v>9</v>
      </c>
      <c r="AT97" s="215">
        <f t="shared" si="41"/>
        <v>9</v>
      </c>
      <c r="AU97" s="215">
        <f t="shared" si="42"/>
        <v>10</v>
      </c>
      <c r="AV97" s="215">
        <f t="shared" si="43"/>
        <v>9</v>
      </c>
      <c r="AW97" s="215">
        <f t="shared" si="44"/>
        <v>8</v>
      </c>
      <c r="AX97" s="215">
        <f t="shared" si="45"/>
        <v>9</v>
      </c>
      <c r="AY97" s="215"/>
      <c r="AZ97" s="215">
        <f t="shared" si="46"/>
        <v>129</v>
      </c>
      <c r="BA97" s="215"/>
      <c r="BB97" s="215"/>
      <c r="BC97" s="215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</row>
    <row r="98" spans="2:98" s="83" customFormat="1">
      <c r="B98" s="138" t="s">
        <v>180</v>
      </c>
      <c r="C98" s="138" t="s">
        <v>181</v>
      </c>
      <c r="D98" s="155">
        <v>311</v>
      </c>
      <c r="E98" s="154" t="s">
        <v>22</v>
      </c>
      <c r="F98" s="156">
        <f t="shared" si="27"/>
        <v>3.5714285714285716</v>
      </c>
      <c r="G98" s="157">
        <v>1</v>
      </c>
      <c r="H98" s="157">
        <v>7</v>
      </c>
      <c r="I98" s="158">
        <f t="shared" si="48"/>
        <v>0.14285714285714285</v>
      </c>
      <c r="J98" s="154">
        <v>1</v>
      </c>
      <c r="K98" s="159">
        <f t="shared" si="28"/>
        <v>1</v>
      </c>
      <c r="L98" s="160">
        <v>3</v>
      </c>
      <c r="M98" s="160">
        <v>4</v>
      </c>
      <c r="N98" s="160">
        <v>4</v>
      </c>
      <c r="O98" s="160">
        <v>3</v>
      </c>
      <c r="P98" s="160">
        <v>2</v>
      </c>
      <c r="Q98" s="160">
        <v>3</v>
      </c>
      <c r="R98" s="258"/>
      <c r="S98" s="160">
        <v>3</v>
      </c>
      <c r="T98" s="160">
        <v>3</v>
      </c>
      <c r="U98" s="160">
        <v>5</v>
      </c>
      <c r="V98" s="160">
        <v>4</v>
      </c>
      <c r="W98" s="160">
        <v>4</v>
      </c>
      <c r="X98" s="160">
        <v>4</v>
      </c>
      <c r="Y98" s="160">
        <v>4</v>
      </c>
      <c r="Z98" s="160">
        <v>4</v>
      </c>
      <c r="AA98" s="156">
        <f t="shared" si="29"/>
        <v>3.5714285714285716</v>
      </c>
      <c r="AB98" s="156">
        <f t="shared" si="47"/>
        <v>3.5714285714285716</v>
      </c>
      <c r="AC98" s="165">
        <f>AVERAGE(L96:Z98)</f>
        <v>3.7045454545454546</v>
      </c>
      <c r="AD98" s="161">
        <v>3.4030446310322908</v>
      </c>
      <c r="AE98" s="163">
        <v>3.3021077564798254</v>
      </c>
      <c r="AH98" s="215"/>
      <c r="AI98" s="215"/>
      <c r="AJ98" s="215">
        <f t="shared" si="31"/>
        <v>3</v>
      </c>
      <c r="AK98" s="215">
        <f t="shared" si="32"/>
        <v>4</v>
      </c>
      <c r="AL98" s="215">
        <f t="shared" si="33"/>
        <v>4</v>
      </c>
      <c r="AM98" s="215">
        <f t="shared" si="34"/>
        <v>3</v>
      </c>
      <c r="AN98" s="215">
        <f t="shared" si="35"/>
        <v>2</v>
      </c>
      <c r="AO98" s="215">
        <f t="shared" si="36"/>
        <v>3</v>
      </c>
      <c r="AP98" s="215">
        <f t="shared" si="37"/>
        <v>0</v>
      </c>
      <c r="AQ98" s="215">
        <f t="shared" si="38"/>
        <v>3</v>
      </c>
      <c r="AR98" s="215">
        <f t="shared" si="39"/>
        <v>3</v>
      </c>
      <c r="AS98" s="215">
        <f t="shared" si="40"/>
        <v>5</v>
      </c>
      <c r="AT98" s="215">
        <f t="shared" si="41"/>
        <v>4</v>
      </c>
      <c r="AU98" s="215">
        <f t="shared" si="42"/>
        <v>4</v>
      </c>
      <c r="AV98" s="215">
        <f t="shared" si="43"/>
        <v>4</v>
      </c>
      <c r="AW98" s="215">
        <f t="shared" si="44"/>
        <v>4</v>
      </c>
      <c r="AX98" s="215">
        <f t="shared" si="45"/>
        <v>4</v>
      </c>
      <c r="AY98" s="215"/>
      <c r="AZ98" s="215">
        <f t="shared" si="46"/>
        <v>50</v>
      </c>
      <c r="BA98" s="215"/>
      <c r="BB98" s="215"/>
      <c r="BC98" s="215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</row>
    <row r="99" spans="2:98" s="108" customFormat="1" ht="17.25" customHeight="1">
      <c r="B99" s="108" t="s">
        <v>77</v>
      </c>
      <c r="C99" s="108" t="s">
        <v>78</v>
      </c>
      <c r="D99" s="109">
        <v>312</v>
      </c>
      <c r="E99" s="108" t="s">
        <v>16</v>
      </c>
      <c r="F99" s="110">
        <f t="shared" si="27"/>
        <v>3.0866666666666664</v>
      </c>
      <c r="G99" s="111">
        <v>5</v>
      </c>
      <c r="H99" s="111">
        <v>15</v>
      </c>
      <c r="I99" s="114">
        <f t="shared" si="48"/>
        <v>0.33333333333333331</v>
      </c>
      <c r="J99" s="108">
        <v>4</v>
      </c>
      <c r="K99" s="112">
        <f t="shared" si="28"/>
        <v>0.8</v>
      </c>
      <c r="L99" s="110">
        <v>3.2</v>
      </c>
      <c r="M99" s="110">
        <v>3</v>
      </c>
      <c r="N99" s="110">
        <v>2.6</v>
      </c>
      <c r="O99" s="110">
        <v>2.2000000000000002</v>
      </c>
      <c r="P99" s="110">
        <v>3.6</v>
      </c>
      <c r="Q99" s="110">
        <v>3.2</v>
      </c>
      <c r="R99" s="110">
        <v>2.25</v>
      </c>
      <c r="S99" s="110">
        <v>3.2</v>
      </c>
      <c r="T99" s="110">
        <v>3.4</v>
      </c>
      <c r="U99" s="110">
        <v>3.4</v>
      </c>
      <c r="V99" s="110">
        <v>3</v>
      </c>
      <c r="W99" s="110">
        <v>3.2</v>
      </c>
      <c r="X99" s="110">
        <v>3.25</v>
      </c>
      <c r="Y99" s="110">
        <v>3</v>
      </c>
      <c r="Z99" s="110">
        <v>3.8</v>
      </c>
      <c r="AA99" s="110">
        <f t="shared" si="29"/>
        <v>3.0866666666666664</v>
      </c>
      <c r="AB99" s="110">
        <f t="shared" si="47"/>
        <v>3.0866666666666664</v>
      </c>
      <c r="AC99" s="125">
        <v>3.3532709106369807</v>
      </c>
      <c r="AD99" s="124">
        <v>3.3615239392719296</v>
      </c>
      <c r="AE99" s="123">
        <v>3.3021077564798254</v>
      </c>
      <c r="AF99" s="83"/>
      <c r="AG99" s="83"/>
      <c r="AH99" s="215"/>
      <c r="AI99" s="215"/>
      <c r="AJ99" s="215">
        <f t="shared" si="31"/>
        <v>16</v>
      </c>
      <c r="AK99" s="215">
        <f t="shared" si="32"/>
        <v>15</v>
      </c>
      <c r="AL99" s="215">
        <f t="shared" si="33"/>
        <v>13</v>
      </c>
      <c r="AM99" s="215">
        <f t="shared" si="34"/>
        <v>11</v>
      </c>
      <c r="AN99" s="215">
        <f t="shared" si="35"/>
        <v>18</v>
      </c>
      <c r="AO99" s="215">
        <f t="shared" si="36"/>
        <v>16</v>
      </c>
      <c r="AP99" s="215">
        <f t="shared" si="37"/>
        <v>11.25</v>
      </c>
      <c r="AQ99" s="215">
        <f t="shared" si="38"/>
        <v>16</v>
      </c>
      <c r="AR99" s="215">
        <f t="shared" si="39"/>
        <v>17</v>
      </c>
      <c r="AS99" s="215">
        <f t="shared" si="40"/>
        <v>17</v>
      </c>
      <c r="AT99" s="215">
        <f t="shared" si="41"/>
        <v>15</v>
      </c>
      <c r="AU99" s="215">
        <f t="shared" si="42"/>
        <v>16</v>
      </c>
      <c r="AV99" s="215">
        <f t="shared" si="43"/>
        <v>16.25</v>
      </c>
      <c r="AW99" s="215">
        <f t="shared" si="44"/>
        <v>15</v>
      </c>
      <c r="AX99" s="215">
        <f t="shared" si="45"/>
        <v>19</v>
      </c>
      <c r="AY99" s="215"/>
      <c r="AZ99" s="215">
        <f t="shared" si="46"/>
        <v>231.5</v>
      </c>
      <c r="BA99" s="215"/>
      <c r="BB99" s="215"/>
      <c r="BC99" s="215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</row>
    <row r="100" spans="2:98" s="108" customFormat="1">
      <c r="B100" s="108" t="s">
        <v>79</v>
      </c>
      <c r="C100" s="108" t="s">
        <v>80</v>
      </c>
      <c r="D100" s="109">
        <v>312</v>
      </c>
      <c r="E100" s="108" t="s">
        <v>16</v>
      </c>
      <c r="F100" s="110">
        <f t="shared" si="27"/>
        <v>2.7866666666666671</v>
      </c>
      <c r="G100" s="111">
        <v>5</v>
      </c>
      <c r="H100" s="111">
        <v>22</v>
      </c>
      <c r="I100" s="114">
        <f t="shared" si="48"/>
        <v>0.22727272727272727</v>
      </c>
      <c r="J100" s="108">
        <v>5</v>
      </c>
      <c r="K100" s="112">
        <f t="shared" si="28"/>
        <v>1</v>
      </c>
      <c r="L100" s="110">
        <v>2.8</v>
      </c>
      <c r="M100" s="110">
        <v>2.8</v>
      </c>
      <c r="N100" s="110">
        <v>2.2000000000000002</v>
      </c>
      <c r="O100" s="110">
        <v>2</v>
      </c>
      <c r="P100" s="110">
        <v>2</v>
      </c>
      <c r="Q100" s="110">
        <v>2</v>
      </c>
      <c r="R100" s="110">
        <v>3.8</v>
      </c>
      <c r="S100" s="110">
        <v>2.8</v>
      </c>
      <c r="T100" s="110">
        <v>3.2</v>
      </c>
      <c r="U100" s="110">
        <v>3.4</v>
      </c>
      <c r="V100" s="110">
        <v>2.6</v>
      </c>
      <c r="W100" s="110">
        <v>3.2</v>
      </c>
      <c r="X100" s="110">
        <v>3.2</v>
      </c>
      <c r="Y100" s="110">
        <v>3</v>
      </c>
      <c r="Z100" s="110">
        <v>2.8</v>
      </c>
      <c r="AA100" s="110">
        <f t="shared" si="29"/>
        <v>2.7866666666666671</v>
      </c>
      <c r="AB100" s="110">
        <f t="shared" si="47"/>
        <v>2.7866666666666671</v>
      </c>
      <c r="AC100" s="125">
        <v>3.3532709106369807</v>
      </c>
      <c r="AD100" s="124">
        <v>3.3615239392719296</v>
      </c>
      <c r="AE100" s="123">
        <v>3.3021077564798254</v>
      </c>
      <c r="AF100" s="83"/>
      <c r="AG100" s="83"/>
      <c r="AH100" s="215"/>
      <c r="AI100" s="215"/>
      <c r="AJ100" s="215">
        <f t="shared" si="31"/>
        <v>14</v>
      </c>
      <c r="AK100" s="215">
        <f t="shared" si="32"/>
        <v>14</v>
      </c>
      <c r="AL100" s="215">
        <f t="shared" si="33"/>
        <v>11</v>
      </c>
      <c r="AM100" s="215">
        <f t="shared" si="34"/>
        <v>10</v>
      </c>
      <c r="AN100" s="215">
        <f t="shared" si="35"/>
        <v>10</v>
      </c>
      <c r="AO100" s="215">
        <f t="shared" si="36"/>
        <v>10</v>
      </c>
      <c r="AP100" s="215">
        <f t="shared" si="37"/>
        <v>19</v>
      </c>
      <c r="AQ100" s="215">
        <f t="shared" si="38"/>
        <v>14</v>
      </c>
      <c r="AR100" s="215">
        <f t="shared" si="39"/>
        <v>16</v>
      </c>
      <c r="AS100" s="215">
        <f t="shared" si="40"/>
        <v>17</v>
      </c>
      <c r="AT100" s="215">
        <f t="shared" si="41"/>
        <v>13</v>
      </c>
      <c r="AU100" s="215">
        <f t="shared" si="42"/>
        <v>16</v>
      </c>
      <c r="AV100" s="215">
        <f t="shared" si="43"/>
        <v>16</v>
      </c>
      <c r="AW100" s="215">
        <f t="shared" si="44"/>
        <v>15</v>
      </c>
      <c r="AX100" s="215">
        <f t="shared" si="45"/>
        <v>14</v>
      </c>
      <c r="AY100" s="215"/>
      <c r="AZ100" s="215">
        <f t="shared" si="46"/>
        <v>209</v>
      </c>
      <c r="BA100" s="215"/>
      <c r="BB100" s="215"/>
      <c r="BC100" s="215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</row>
    <row r="101" spans="2:98" s="108" customFormat="1">
      <c r="B101" s="108" t="s">
        <v>81</v>
      </c>
      <c r="C101" s="108" t="s">
        <v>82</v>
      </c>
      <c r="D101" s="109">
        <v>312</v>
      </c>
      <c r="E101" s="108" t="s">
        <v>16</v>
      </c>
      <c r="F101" s="110">
        <f t="shared" si="27"/>
        <v>3.8</v>
      </c>
      <c r="G101" s="111">
        <v>1</v>
      </c>
      <c r="H101" s="111">
        <v>11</v>
      </c>
      <c r="I101" s="114">
        <f t="shared" si="48"/>
        <v>9.0909090909090912E-2</v>
      </c>
      <c r="J101" s="108">
        <v>1</v>
      </c>
      <c r="K101" s="112">
        <f t="shared" si="28"/>
        <v>1</v>
      </c>
      <c r="L101" s="110">
        <v>3</v>
      </c>
      <c r="M101" s="110">
        <v>3</v>
      </c>
      <c r="N101" s="110">
        <v>4</v>
      </c>
      <c r="O101" s="110">
        <v>4</v>
      </c>
      <c r="P101" s="110">
        <v>2</v>
      </c>
      <c r="Q101" s="110">
        <v>4</v>
      </c>
      <c r="R101" s="110">
        <v>5</v>
      </c>
      <c r="S101" s="110">
        <v>4</v>
      </c>
      <c r="T101" s="110">
        <v>4</v>
      </c>
      <c r="U101" s="110">
        <v>5</v>
      </c>
      <c r="V101" s="110">
        <v>4</v>
      </c>
      <c r="W101" s="110">
        <v>3</v>
      </c>
      <c r="X101" s="110">
        <v>3</v>
      </c>
      <c r="Y101" s="110">
        <v>4</v>
      </c>
      <c r="Z101" s="110">
        <v>5</v>
      </c>
      <c r="AA101" s="110">
        <f t="shared" si="29"/>
        <v>3.8</v>
      </c>
      <c r="AB101" s="110">
        <f t="shared" si="47"/>
        <v>3.8</v>
      </c>
      <c r="AC101" s="125">
        <v>3.3532709106369807</v>
      </c>
      <c r="AD101" s="124">
        <v>3.3615239392719296</v>
      </c>
      <c r="AE101" s="123">
        <v>3.3021077564798254</v>
      </c>
      <c r="AF101" s="83"/>
      <c r="AG101" s="83"/>
      <c r="AH101" s="215"/>
      <c r="AI101" s="215"/>
      <c r="AJ101" s="215">
        <f t="shared" si="31"/>
        <v>3</v>
      </c>
      <c r="AK101" s="215">
        <f t="shared" si="32"/>
        <v>3</v>
      </c>
      <c r="AL101" s="215">
        <f t="shared" si="33"/>
        <v>4</v>
      </c>
      <c r="AM101" s="215">
        <f t="shared" si="34"/>
        <v>4</v>
      </c>
      <c r="AN101" s="215">
        <f t="shared" si="35"/>
        <v>2</v>
      </c>
      <c r="AO101" s="215">
        <f t="shared" si="36"/>
        <v>4</v>
      </c>
      <c r="AP101" s="215">
        <f t="shared" si="37"/>
        <v>5</v>
      </c>
      <c r="AQ101" s="215">
        <f t="shared" si="38"/>
        <v>4</v>
      </c>
      <c r="AR101" s="215">
        <f t="shared" si="39"/>
        <v>4</v>
      </c>
      <c r="AS101" s="215">
        <f t="shared" si="40"/>
        <v>5</v>
      </c>
      <c r="AT101" s="215">
        <f t="shared" si="41"/>
        <v>4</v>
      </c>
      <c r="AU101" s="215">
        <f t="shared" si="42"/>
        <v>3</v>
      </c>
      <c r="AV101" s="215">
        <f t="shared" si="43"/>
        <v>3</v>
      </c>
      <c r="AW101" s="215">
        <f t="shared" si="44"/>
        <v>4</v>
      </c>
      <c r="AX101" s="215">
        <f t="shared" si="45"/>
        <v>5</v>
      </c>
      <c r="AY101" s="215"/>
      <c r="AZ101" s="215">
        <f t="shared" si="46"/>
        <v>57</v>
      </c>
      <c r="BA101" s="215"/>
      <c r="BB101" s="215"/>
      <c r="BC101" s="215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</row>
    <row r="102" spans="2:98" s="108" customFormat="1">
      <c r="B102" s="108" t="s">
        <v>83</v>
      </c>
      <c r="C102" s="108" t="s">
        <v>84</v>
      </c>
      <c r="D102" s="109">
        <v>312</v>
      </c>
      <c r="E102" s="108" t="s">
        <v>16</v>
      </c>
      <c r="F102" s="110">
        <f t="shared" si="27"/>
        <v>2.6</v>
      </c>
      <c r="G102" s="111">
        <v>3</v>
      </c>
      <c r="H102" s="111">
        <v>26</v>
      </c>
      <c r="I102" s="114">
        <f t="shared" si="48"/>
        <v>0.11538461538461539</v>
      </c>
      <c r="J102" s="108">
        <v>1</v>
      </c>
      <c r="K102" s="112">
        <f t="shared" si="28"/>
        <v>0.33333333333333331</v>
      </c>
      <c r="L102" s="110">
        <v>3</v>
      </c>
      <c r="M102" s="110">
        <v>3</v>
      </c>
      <c r="N102" s="110">
        <v>2</v>
      </c>
      <c r="O102" s="110">
        <v>1.5</v>
      </c>
      <c r="P102" s="110">
        <v>2.5</v>
      </c>
      <c r="Q102" s="110">
        <v>2.5</v>
      </c>
      <c r="R102" s="110">
        <v>1</v>
      </c>
      <c r="S102" s="110">
        <v>2.5</v>
      </c>
      <c r="T102" s="110">
        <v>3.5</v>
      </c>
      <c r="U102" s="110">
        <v>4.5</v>
      </c>
      <c r="V102" s="110">
        <v>2.5</v>
      </c>
      <c r="W102" s="110">
        <v>3</v>
      </c>
      <c r="X102" s="110">
        <v>2.5</v>
      </c>
      <c r="Y102" s="110">
        <v>2.5</v>
      </c>
      <c r="Z102" s="110">
        <v>2.5</v>
      </c>
      <c r="AA102" s="110">
        <f t="shared" si="29"/>
        <v>2.6</v>
      </c>
      <c r="AB102" s="110">
        <f t="shared" si="47"/>
        <v>2.6</v>
      </c>
      <c r="AC102" s="125">
        <v>3.3532709106369807</v>
      </c>
      <c r="AD102" s="124">
        <v>3.3615239392719296</v>
      </c>
      <c r="AE102" s="123">
        <v>3.3021077564798254</v>
      </c>
      <c r="AF102" s="83"/>
      <c r="AG102" s="83"/>
      <c r="AH102" s="215"/>
      <c r="AI102" s="215"/>
      <c r="AJ102" s="215">
        <f t="shared" si="31"/>
        <v>9</v>
      </c>
      <c r="AK102" s="215">
        <f t="shared" si="32"/>
        <v>9</v>
      </c>
      <c r="AL102" s="215">
        <f t="shared" si="33"/>
        <v>6</v>
      </c>
      <c r="AM102" s="215">
        <f t="shared" si="34"/>
        <v>4.5</v>
      </c>
      <c r="AN102" s="215">
        <f t="shared" si="35"/>
        <v>7.5</v>
      </c>
      <c r="AO102" s="215">
        <f t="shared" si="36"/>
        <v>7.5</v>
      </c>
      <c r="AP102" s="215">
        <f t="shared" si="37"/>
        <v>3</v>
      </c>
      <c r="AQ102" s="215">
        <f t="shared" si="38"/>
        <v>7.5</v>
      </c>
      <c r="AR102" s="215">
        <f t="shared" si="39"/>
        <v>10.5</v>
      </c>
      <c r="AS102" s="215">
        <f t="shared" si="40"/>
        <v>13.5</v>
      </c>
      <c r="AT102" s="215">
        <f t="shared" si="41"/>
        <v>7.5</v>
      </c>
      <c r="AU102" s="215">
        <f t="shared" si="42"/>
        <v>9</v>
      </c>
      <c r="AV102" s="215">
        <f t="shared" si="43"/>
        <v>7.5</v>
      </c>
      <c r="AW102" s="215">
        <f t="shared" si="44"/>
        <v>7.5</v>
      </c>
      <c r="AX102" s="215">
        <f t="shared" si="45"/>
        <v>7.5</v>
      </c>
      <c r="AY102" s="215"/>
      <c r="AZ102" s="215">
        <f t="shared" si="46"/>
        <v>117</v>
      </c>
      <c r="BA102" s="215"/>
      <c r="BB102" s="215"/>
      <c r="BC102" s="215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</row>
    <row r="103" spans="2:98" s="108" customFormat="1">
      <c r="B103" s="108" t="s">
        <v>85</v>
      </c>
      <c r="C103" s="108" t="s">
        <v>86</v>
      </c>
      <c r="D103" s="109">
        <v>312</v>
      </c>
      <c r="E103" s="108" t="s">
        <v>16</v>
      </c>
      <c r="F103" s="110">
        <f t="shared" si="27"/>
        <v>3.1111111111111116</v>
      </c>
      <c r="G103" s="111">
        <v>7</v>
      </c>
      <c r="H103" s="111">
        <v>15</v>
      </c>
      <c r="I103" s="114">
        <f t="shared" si="48"/>
        <v>0.46666666666666667</v>
      </c>
      <c r="J103" s="108">
        <v>1</v>
      </c>
      <c r="K103" s="112">
        <f t="shared" si="28"/>
        <v>0.14285714285714285</v>
      </c>
      <c r="L103" s="110">
        <v>3</v>
      </c>
      <c r="M103" s="110">
        <v>3.3333333333333335</v>
      </c>
      <c r="N103" s="110">
        <v>3.1428571428571428</v>
      </c>
      <c r="O103" s="110">
        <v>3.1428571428571428</v>
      </c>
      <c r="P103" s="110">
        <v>2.7142857142857144</v>
      </c>
      <c r="Q103" s="110">
        <v>2.8571428571428572</v>
      </c>
      <c r="R103" s="110">
        <v>2.5714285714285716</v>
      </c>
      <c r="S103" s="110">
        <v>2.5714285714285716</v>
      </c>
      <c r="T103" s="110">
        <v>2.8571428571428572</v>
      </c>
      <c r="U103" s="110">
        <v>4.1428571428571432</v>
      </c>
      <c r="V103" s="110">
        <v>3</v>
      </c>
      <c r="W103" s="110">
        <v>3.3333333333333335</v>
      </c>
      <c r="X103" s="110">
        <v>3.1428571428571428</v>
      </c>
      <c r="Y103" s="110">
        <v>3.2857142857142856</v>
      </c>
      <c r="Z103" s="110">
        <v>3.5714285714285716</v>
      </c>
      <c r="AA103" s="110">
        <f t="shared" si="29"/>
        <v>3.1111111111111116</v>
      </c>
      <c r="AB103" s="110">
        <f t="shared" si="47"/>
        <v>3.1111111111111116</v>
      </c>
      <c r="AC103" s="125">
        <v>3.3532709106369807</v>
      </c>
      <c r="AD103" s="124">
        <v>3.3615239392719296</v>
      </c>
      <c r="AE103" s="123">
        <v>3.3021077564798254</v>
      </c>
      <c r="AF103" s="83"/>
      <c r="AG103" s="83"/>
      <c r="AH103" s="215"/>
      <c r="AI103" s="215"/>
      <c r="AJ103" s="215">
        <f t="shared" si="31"/>
        <v>21</v>
      </c>
      <c r="AK103" s="215">
        <f t="shared" si="32"/>
        <v>23.333333333333336</v>
      </c>
      <c r="AL103" s="215">
        <f t="shared" si="33"/>
        <v>22</v>
      </c>
      <c r="AM103" s="215">
        <f t="shared" si="34"/>
        <v>22</v>
      </c>
      <c r="AN103" s="215">
        <f t="shared" si="35"/>
        <v>19</v>
      </c>
      <c r="AO103" s="215">
        <f t="shared" si="36"/>
        <v>20</v>
      </c>
      <c r="AP103" s="215">
        <f t="shared" si="37"/>
        <v>18</v>
      </c>
      <c r="AQ103" s="215">
        <f t="shared" si="38"/>
        <v>18</v>
      </c>
      <c r="AR103" s="215">
        <f t="shared" si="39"/>
        <v>20</v>
      </c>
      <c r="AS103" s="215">
        <f t="shared" si="40"/>
        <v>29.000000000000004</v>
      </c>
      <c r="AT103" s="215">
        <f t="shared" si="41"/>
        <v>21</v>
      </c>
      <c r="AU103" s="215">
        <f t="shared" si="42"/>
        <v>23.333333333333336</v>
      </c>
      <c r="AV103" s="215">
        <f t="shared" si="43"/>
        <v>22</v>
      </c>
      <c r="AW103" s="215">
        <f t="shared" si="44"/>
        <v>23</v>
      </c>
      <c r="AX103" s="215">
        <f t="shared" si="45"/>
        <v>25</v>
      </c>
      <c r="AY103" s="215"/>
      <c r="AZ103" s="215">
        <f t="shared" si="46"/>
        <v>326.66666666666669</v>
      </c>
      <c r="BA103" s="215"/>
      <c r="BB103" s="215"/>
      <c r="BC103" s="215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</row>
    <row r="104" spans="2:98" s="108" customFormat="1" ht="13.5" customHeight="1">
      <c r="B104" s="131" t="s">
        <v>71</v>
      </c>
      <c r="C104" s="131" t="s">
        <v>72</v>
      </c>
      <c r="D104" s="132">
        <v>312</v>
      </c>
      <c r="E104" s="131" t="s">
        <v>16</v>
      </c>
      <c r="F104" s="133">
        <f t="shared" si="27"/>
        <v>3.0520202020202016</v>
      </c>
      <c r="G104" s="134">
        <v>12</v>
      </c>
      <c r="H104" s="134">
        <v>48</v>
      </c>
      <c r="I104" s="135">
        <f t="shared" si="48"/>
        <v>0.25</v>
      </c>
      <c r="J104" s="131">
        <v>9</v>
      </c>
      <c r="K104" s="136">
        <f t="shared" si="28"/>
        <v>0.75</v>
      </c>
      <c r="L104" s="133">
        <v>3.4166666666666665</v>
      </c>
      <c r="M104" s="133">
        <v>3.3333333333333335</v>
      </c>
      <c r="N104" s="133">
        <v>2.8333333333333335</v>
      </c>
      <c r="O104" s="133">
        <v>2.4166666666666665</v>
      </c>
      <c r="P104" s="133">
        <v>2.4166666666666665</v>
      </c>
      <c r="Q104" s="133">
        <v>2.8333333333333335</v>
      </c>
      <c r="R104" s="133">
        <v>3</v>
      </c>
      <c r="S104" s="133">
        <v>2.9166666666666665</v>
      </c>
      <c r="T104" s="133">
        <v>2.8333333333333335</v>
      </c>
      <c r="U104" s="133">
        <v>3.3636363636363638</v>
      </c>
      <c r="V104" s="133">
        <v>3</v>
      </c>
      <c r="W104" s="133">
        <v>3.4166666666666665</v>
      </c>
      <c r="X104" s="133">
        <v>3.3333333333333335</v>
      </c>
      <c r="Y104" s="133">
        <v>2.9166666666666665</v>
      </c>
      <c r="Z104" s="133">
        <v>3.75</v>
      </c>
      <c r="AA104" s="133">
        <f t="shared" ref="AA104:AA109" si="49">AVERAGE(L104:Z104)</f>
        <v>3.0520202020202016</v>
      </c>
      <c r="AB104" s="133">
        <f>AVERAGE(L49:Z49,L104:Z104)</f>
        <v>3.1765656565656566</v>
      </c>
      <c r="AC104" s="205">
        <v>3.3532709106369807</v>
      </c>
      <c r="AD104" s="206">
        <v>3.3615239392719296</v>
      </c>
      <c r="AE104" s="163">
        <v>3.3021077564798254</v>
      </c>
      <c r="AF104" s="83"/>
      <c r="AG104" s="83"/>
      <c r="AH104" s="215"/>
      <c r="AI104" s="215"/>
      <c r="AJ104" s="215">
        <f t="shared" si="31"/>
        <v>41</v>
      </c>
      <c r="AK104" s="215">
        <f t="shared" si="32"/>
        <v>40</v>
      </c>
      <c r="AL104" s="215">
        <f t="shared" si="33"/>
        <v>34</v>
      </c>
      <c r="AM104" s="215">
        <f t="shared" si="34"/>
        <v>29</v>
      </c>
      <c r="AN104" s="215">
        <f t="shared" si="35"/>
        <v>29</v>
      </c>
      <c r="AO104" s="215">
        <f t="shared" si="36"/>
        <v>34</v>
      </c>
      <c r="AP104" s="215">
        <f t="shared" si="37"/>
        <v>36</v>
      </c>
      <c r="AQ104" s="215">
        <f t="shared" si="38"/>
        <v>35</v>
      </c>
      <c r="AR104" s="215">
        <f t="shared" si="39"/>
        <v>34</v>
      </c>
      <c r="AS104" s="215">
        <f t="shared" si="40"/>
        <v>40.363636363636367</v>
      </c>
      <c r="AT104" s="215">
        <f t="shared" si="41"/>
        <v>36</v>
      </c>
      <c r="AU104" s="215">
        <f t="shared" si="42"/>
        <v>41</v>
      </c>
      <c r="AV104" s="215">
        <f t="shared" si="43"/>
        <v>40</v>
      </c>
      <c r="AW104" s="215">
        <f t="shared" si="44"/>
        <v>35</v>
      </c>
      <c r="AX104" s="215">
        <f t="shared" si="45"/>
        <v>45</v>
      </c>
      <c r="AY104" s="215"/>
      <c r="AZ104" s="215">
        <f t="shared" si="46"/>
        <v>549.36363636363637</v>
      </c>
      <c r="BA104" s="215"/>
      <c r="BB104" s="215"/>
      <c r="BC104" s="215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</row>
    <row r="105" spans="2:98" s="83" customFormat="1">
      <c r="B105" s="83" t="s">
        <v>213</v>
      </c>
      <c r="C105" s="83" t="s">
        <v>54</v>
      </c>
      <c r="D105" s="117">
        <v>351</v>
      </c>
      <c r="E105" s="116" t="s">
        <v>214</v>
      </c>
      <c r="F105" s="118">
        <f t="shared" si="27"/>
        <v>3.2347883597883595</v>
      </c>
      <c r="G105" s="119">
        <v>9</v>
      </c>
      <c r="H105" s="119">
        <v>37</v>
      </c>
      <c r="I105" s="120">
        <f t="shared" si="48"/>
        <v>0.24324324324324326</v>
      </c>
      <c r="J105" s="116">
        <v>4</v>
      </c>
      <c r="K105" s="121">
        <f t="shared" ref="K105:K110" si="50">J105/G105</f>
        <v>0.44444444444444442</v>
      </c>
      <c r="L105" s="122">
        <v>3.1111111111111112</v>
      </c>
      <c r="M105" s="122">
        <v>2.7777777777777777</v>
      </c>
      <c r="N105" s="122">
        <v>2.3333333333333335</v>
      </c>
      <c r="O105" s="122">
        <v>2.5555555555555554</v>
      </c>
      <c r="P105" s="122">
        <v>3.125</v>
      </c>
      <c r="Q105" s="122">
        <v>3.2222222222222223</v>
      </c>
      <c r="R105" s="122">
        <v>4</v>
      </c>
      <c r="S105" s="122">
        <v>3.4444444444444446</v>
      </c>
      <c r="T105" s="122">
        <v>2.8888888888888888</v>
      </c>
      <c r="U105" s="122">
        <v>4.4444444444444446</v>
      </c>
      <c r="V105" s="122">
        <v>2.7777777777777777</v>
      </c>
      <c r="W105" s="122">
        <v>3.2222222222222223</v>
      </c>
      <c r="X105" s="122">
        <v>3.2857142857142856</v>
      </c>
      <c r="Y105" s="122">
        <v>3.4444444444444446</v>
      </c>
      <c r="Z105" s="122">
        <v>3.8888888888888888</v>
      </c>
      <c r="AA105" s="118">
        <f t="shared" si="49"/>
        <v>3.2347883597883595</v>
      </c>
      <c r="AB105" s="118">
        <f>AB36</f>
        <v>3.1103157929838599</v>
      </c>
      <c r="AC105" s="125">
        <f>AVERAGE(L105:Z106)</f>
        <v>3.1229497354497351</v>
      </c>
      <c r="AD105" s="124">
        <v>3.2201453098768984</v>
      </c>
      <c r="AE105" s="123">
        <v>3.3021077564798254</v>
      </c>
      <c r="AH105" s="215"/>
      <c r="AI105" s="215"/>
      <c r="AJ105" s="215">
        <f t="shared" si="31"/>
        <v>28</v>
      </c>
      <c r="AK105" s="215">
        <f t="shared" si="32"/>
        <v>25</v>
      </c>
      <c r="AL105" s="215">
        <f t="shared" si="33"/>
        <v>21</v>
      </c>
      <c r="AM105" s="215">
        <f t="shared" si="34"/>
        <v>23</v>
      </c>
      <c r="AN105" s="215">
        <f t="shared" si="35"/>
        <v>28.125</v>
      </c>
      <c r="AO105" s="215">
        <f t="shared" si="36"/>
        <v>29</v>
      </c>
      <c r="AP105" s="215">
        <f t="shared" si="37"/>
        <v>36</v>
      </c>
      <c r="AQ105" s="215">
        <f t="shared" si="38"/>
        <v>31</v>
      </c>
      <c r="AR105" s="215">
        <f t="shared" si="39"/>
        <v>26</v>
      </c>
      <c r="AS105" s="215">
        <f t="shared" si="40"/>
        <v>40</v>
      </c>
      <c r="AT105" s="215">
        <f t="shared" si="41"/>
        <v>25</v>
      </c>
      <c r="AU105" s="215">
        <f t="shared" si="42"/>
        <v>29</v>
      </c>
      <c r="AV105" s="215">
        <f t="shared" si="43"/>
        <v>29.571428571428569</v>
      </c>
      <c r="AW105" s="215">
        <f t="shared" si="44"/>
        <v>31</v>
      </c>
      <c r="AX105" s="215">
        <f t="shared" si="45"/>
        <v>35</v>
      </c>
      <c r="AY105" s="215"/>
      <c r="AZ105" s="215">
        <f t="shared" si="46"/>
        <v>436.69642857142856</v>
      </c>
      <c r="BA105" s="215"/>
      <c r="BB105" s="215"/>
      <c r="BC105" s="215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</row>
    <row r="106" spans="2:98" s="83" customFormat="1">
      <c r="B106" s="138" t="s">
        <v>215</v>
      </c>
      <c r="C106" s="138" t="s">
        <v>99</v>
      </c>
      <c r="D106" s="155">
        <v>351</v>
      </c>
      <c r="E106" s="154" t="s">
        <v>214</v>
      </c>
      <c r="F106" s="156">
        <f t="shared" si="27"/>
        <v>3.011111111111112</v>
      </c>
      <c r="G106" s="157">
        <v>3</v>
      </c>
      <c r="H106" s="157">
        <v>36</v>
      </c>
      <c r="I106" s="158">
        <f t="shared" si="48"/>
        <v>8.3333333333333329E-2</v>
      </c>
      <c r="J106" s="154">
        <v>1</v>
      </c>
      <c r="K106" s="159">
        <f t="shared" si="50"/>
        <v>0.33333333333333331</v>
      </c>
      <c r="L106" s="160">
        <v>3</v>
      </c>
      <c r="M106" s="160">
        <v>3.3333333333333335</v>
      </c>
      <c r="N106" s="160">
        <v>2</v>
      </c>
      <c r="O106" s="160">
        <v>1.6666666666666667</v>
      </c>
      <c r="P106" s="160">
        <v>3.3333333333333335</v>
      </c>
      <c r="Q106" s="160">
        <v>3</v>
      </c>
      <c r="R106" s="160">
        <v>4.5</v>
      </c>
      <c r="S106" s="160">
        <v>2.3333333333333335</v>
      </c>
      <c r="T106" s="160">
        <v>2.6666666666666665</v>
      </c>
      <c r="U106" s="160">
        <v>3</v>
      </c>
      <c r="V106" s="160">
        <v>3.3333333333333335</v>
      </c>
      <c r="W106" s="160">
        <v>3.3333333333333335</v>
      </c>
      <c r="X106" s="160">
        <v>3.3333333333333335</v>
      </c>
      <c r="Y106" s="160">
        <v>3</v>
      </c>
      <c r="Z106" s="160">
        <v>3.3333333333333335</v>
      </c>
      <c r="AA106" s="156">
        <f t="shared" si="49"/>
        <v>3.011111111111112</v>
      </c>
      <c r="AB106" s="156">
        <f>AB37</f>
        <v>3.0403300081560944</v>
      </c>
      <c r="AC106" s="165">
        <f>AVERAGE(L105:Z106)</f>
        <v>3.1229497354497351</v>
      </c>
      <c r="AD106" s="161">
        <v>3.2201453098768984</v>
      </c>
      <c r="AE106" s="163">
        <v>3.3021077564798254</v>
      </c>
      <c r="AH106" s="215"/>
      <c r="AI106" s="215"/>
      <c r="AJ106" s="215">
        <f t="shared" si="31"/>
        <v>9</v>
      </c>
      <c r="AK106" s="215">
        <f t="shared" si="32"/>
        <v>10</v>
      </c>
      <c r="AL106" s="215">
        <f t="shared" si="33"/>
        <v>6</v>
      </c>
      <c r="AM106" s="215">
        <f t="shared" si="34"/>
        <v>5</v>
      </c>
      <c r="AN106" s="215">
        <f t="shared" si="35"/>
        <v>10</v>
      </c>
      <c r="AO106" s="215">
        <f t="shared" si="36"/>
        <v>9</v>
      </c>
      <c r="AP106" s="215">
        <f t="shared" si="37"/>
        <v>13.5</v>
      </c>
      <c r="AQ106" s="215">
        <f t="shared" si="38"/>
        <v>7</v>
      </c>
      <c r="AR106" s="215">
        <f t="shared" si="39"/>
        <v>8</v>
      </c>
      <c r="AS106" s="215">
        <f t="shared" si="40"/>
        <v>9</v>
      </c>
      <c r="AT106" s="215">
        <f t="shared" si="41"/>
        <v>10</v>
      </c>
      <c r="AU106" s="215">
        <f t="shared" si="42"/>
        <v>10</v>
      </c>
      <c r="AV106" s="215">
        <f t="shared" si="43"/>
        <v>10</v>
      </c>
      <c r="AW106" s="215">
        <f t="shared" si="44"/>
        <v>9</v>
      </c>
      <c r="AX106" s="215">
        <f t="shared" si="45"/>
        <v>10</v>
      </c>
      <c r="AY106" s="215"/>
      <c r="AZ106" s="215">
        <f t="shared" si="46"/>
        <v>135.5</v>
      </c>
      <c r="BA106" s="215"/>
      <c r="BB106" s="215"/>
      <c r="BC106" s="215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</row>
    <row r="107" spans="2:98" s="108" customFormat="1">
      <c r="B107" s="108" t="s">
        <v>202</v>
      </c>
      <c r="C107" s="108" t="s">
        <v>109</v>
      </c>
      <c r="D107" s="109">
        <v>352</v>
      </c>
      <c r="E107" s="108" t="s">
        <v>203</v>
      </c>
      <c r="F107" s="110">
        <f t="shared" si="27"/>
        <v>3.3116402116402113</v>
      </c>
      <c r="G107" s="111">
        <v>9</v>
      </c>
      <c r="H107" s="111">
        <v>53</v>
      </c>
      <c r="I107" s="114">
        <f t="shared" si="48"/>
        <v>0.16981132075471697</v>
      </c>
      <c r="J107" s="108">
        <v>6</v>
      </c>
      <c r="K107" s="112">
        <f t="shared" si="50"/>
        <v>0.66666666666666663</v>
      </c>
      <c r="L107" s="113">
        <v>3.6666666666666665</v>
      </c>
      <c r="M107" s="113">
        <v>3.3333333333333335</v>
      </c>
      <c r="N107" s="113">
        <v>2.5</v>
      </c>
      <c r="O107" s="113">
        <v>3.375</v>
      </c>
      <c r="P107" s="113">
        <v>3.5</v>
      </c>
      <c r="Q107" s="113">
        <v>3.375</v>
      </c>
      <c r="R107" s="113">
        <v>4.375</v>
      </c>
      <c r="S107" s="113">
        <v>3.125</v>
      </c>
      <c r="T107" s="113">
        <v>2.3333333333333335</v>
      </c>
      <c r="U107" s="113">
        <v>2.4444444444444446</v>
      </c>
      <c r="V107" s="113">
        <v>3.25</v>
      </c>
      <c r="W107" s="113">
        <v>3.6666666666666665</v>
      </c>
      <c r="X107" s="113">
        <v>4</v>
      </c>
      <c r="Y107" s="113">
        <v>3.2857142857142856</v>
      </c>
      <c r="Z107" s="113">
        <v>3.4444444444444446</v>
      </c>
      <c r="AA107" s="110">
        <f t="shared" si="49"/>
        <v>3.3116402116402113</v>
      </c>
      <c r="AB107" s="110">
        <f>AB48</f>
        <v>3.3950234950234943</v>
      </c>
      <c r="AC107" s="125">
        <f>AVERAGE(L107:Z107)</f>
        <v>3.3116402116402113</v>
      </c>
      <c r="AD107" s="124">
        <v>3.4030446310322908</v>
      </c>
      <c r="AE107" s="123">
        <v>3.3021077564798254</v>
      </c>
      <c r="AF107" s="83"/>
      <c r="AG107" s="83"/>
      <c r="AH107" s="215"/>
      <c r="AI107" s="215"/>
      <c r="AJ107" s="215">
        <f t="shared" si="31"/>
        <v>33</v>
      </c>
      <c r="AK107" s="215">
        <f t="shared" si="32"/>
        <v>30</v>
      </c>
      <c r="AL107" s="215">
        <f t="shared" si="33"/>
        <v>22.5</v>
      </c>
      <c r="AM107" s="215">
        <f t="shared" si="34"/>
        <v>30.375</v>
      </c>
      <c r="AN107" s="215">
        <f t="shared" si="35"/>
        <v>31.5</v>
      </c>
      <c r="AO107" s="215">
        <f t="shared" si="36"/>
        <v>30.375</v>
      </c>
      <c r="AP107" s="215">
        <f t="shared" si="37"/>
        <v>39.375</v>
      </c>
      <c r="AQ107" s="215">
        <f t="shared" si="38"/>
        <v>28.125</v>
      </c>
      <c r="AR107" s="215">
        <f t="shared" si="39"/>
        <v>21</v>
      </c>
      <c r="AS107" s="215">
        <f t="shared" si="40"/>
        <v>22</v>
      </c>
      <c r="AT107" s="215">
        <f t="shared" si="41"/>
        <v>29.25</v>
      </c>
      <c r="AU107" s="215">
        <f t="shared" si="42"/>
        <v>33</v>
      </c>
      <c r="AV107" s="215">
        <f t="shared" si="43"/>
        <v>36</v>
      </c>
      <c r="AW107" s="215">
        <f t="shared" si="44"/>
        <v>29.571428571428569</v>
      </c>
      <c r="AX107" s="215">
        <f t="shared" si="45"/>
        <v>31</v>
      </c>
      <c r="AY107" s="215"/>
      <c r="AZ107" s="215">
        <f t="shared" si="46"/>
        <v>447.07142857142856</v>
      </c>
      <c r="BA107" s="215"/>
      <c r="BB107" s="215"/>
      <c r="BC107" s="215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</row>
    <row r="108" spans="2:98" s="83" customFormat="1">
      <c r="B108" s="204" t="s">
        <v>108</v>
      </c>
      <c r="C108" s="204" t="s">
        <v>109</v>
      </c>
      <c r="D108" s="245">
        <v>353</v>
      </c>
      <c r="E108" s="246" t="s">
        <v>110</v>
      </c>
      <c r="F108" s="247">
        <f t="shared" si="27"/>
        <v>3.6740093240093237</v>
      </c>
      <c r="G108" s="248">
        <v>13</v>
      </c>
      <c r="H108" s="248">
        <v>54</v>
      </c>
      <c r="I108" s="249">
        <f t="shared" si="48"/>
        <v>0.24074074074074073</v>
      </c>
      <c r="J108" s="246">
        <v>10</v>
      </c>
      <c r="K108" s="250">
        <f t="shared" si="50"/>
        <v>0.76923076923076927</v>
      </c>
      <c r="L108" s="251">
        <v>4</v>
      </c>
      <c r="M108" s="251">
        <v>3.75</v>
      </c>
      <c r="N108" s="251">
        <v>3.4615384615384617</v>
      </c>
      <c r="O108" s="251">
        <v>3.0769230769230771</v>
      </c>
      <c r="P108" s="251">
        <v>3.0769230769230771</v>
      </c>
      <c r="Q108" s="251">
        <v>3.5833333333333335</v>
      </c>
      <c r="R108" s="251">
        <v>4.0909090909090908</v>
      </c>
      <c r="S108" s="251">
        <v>3.6923076923076925</v>
      </c>
      <c r="T108" s="251">
        <v>3.4615384615384617</v>
      </c>
      <c r="U108" s="251">
        <v>3.4166666666666665</v>
      </c>
      <c r="V108" s="251">
        <v>4</v>
      </c>
      <c r="W108" s="251">
        <v>4.0769230769230766</v>
      </c>
      <c r="X108" s="251">
        <v>4</v>
      </c>
      <c r="Y108" s="251">
        <v>3.5</v>
      </c>
      <c r="Z108" s="251">
        <v>3.9230769230769229</v>
      </c>
      <c r="AA108" s="156">
        <f t="shared" si="49"/>
        <v>3.6740093240093237</v>
      </c>
      <c r="AB108" s="247">
        <f>AB107</f>
        <v>3.3950234950234943</v>
      </c>
      <c r="AC108" s="205">
        <f>AVERAGE(L108:Z108)</f>
        <v>3.6740093240093237</v>
      </c>
      <c r="AD108" s="206">
        <v>3.4030446310322908</v>
      </c>
      <c r="AE108" s="207">
        <v>3.3021077564798254</v>
      </c>
      <c r="AH108" s="215"/>
      <c r="AI108" s="215"/>
      <c r="AJ108" s="215">
        <f t="shared" si="31"/>
        <v>52</v>
      </c>
      <c r="AK108" s="215">
        <f t="shared" si="32"/>
        <v>48.75</v>
      </c>
      <c r="AL108" s="215">
        <f t="shared" si="33"/>
        <v>45</v>
      </c>
      <c r="AM108" s="215">
        <f t="shared" si="34"/>
        <v>40</v>
      </c>
      <c r="AN108" s="215">
        <f t="shared" si="35"/>
        <v>40</v>
      </c>
      <c r="AO108" s="215">
        <f t="shared" si="36"/>
        <v>46.583333333333336</v>
      </c>
      <c r="AP108" s="215">
        <f t="shared" si="37"/>
        <v>53.18181818181818</v>
      </c>
      <c r="AQ108" s="215">
        <f t="shared" si="38"/>
        <v>48</v>
      </c>
      <c r="AR108" s="215">
        <f t="shared" si="39"/>
        <v>45</v>
      </c>
      <c r="AS108" s="215">
        <f t="shared" si="40"/>
        <v>44.416666666666664</v>
      </c>
      <c r="AT108" s="215">
        <f t="shared" si="41"/>
        <v>52</v>
      </c>
      <c r="AU108" s="215">
        <f t="shared" si="42"/>
        <v>53</v>
      </c>
      <c r="AV108" s="215">
        <f t="shared" si="43"/>
        <v>52</v>
      </c>
      <c r="AW108" s="215">
        <f t="shared" si="44"/>
        <v>45.5</v>
      </c>
      <c r="AX108" s="215">
        <f t="shared" si="45"/>
        <v>51</v>
      </c>
      <c r="AY108" s="215"/>
      <c r="AZ108" s="215">
        <f t="shared" si="46"/>
        <v>716.43181818181824</v>
      </c>
      <c r="BA108" s="215"/>
      <c r="BB108" s="215"/>
      <c r="BC108" s="215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</row>
    <row r="109" spans="2:98" s="108" customFormat="1" ht="14.25" customHeight="1">
      <c r="B109" s="108" t="s">
        <v>208</v>
      </c>
      <c r="C109" s="108" t="s">
        <v>105</v>
      </c>
      <c r="D109" s="109">
        <v>355</v>
      </c>
      <c r="E109" s="108" t="s">
        <v>23</v>
      </c>
      <c r="F109" s="110">
        <f t="shared" si="27"/>
        <v>4.1866666666666665</v>
      </c>
      <c r="G109" s="111">
        <v>5</v>
      </c>
      <c r="H109" s="111">
        <v>33</v>
      </c>
      <c r="I109" s="114">
        <f t="shared" si="48"/>
        <v>0.15151515151515152</v>
      </c>
      <c r="J109" s="108">
        <v>5</v>
      </c>
      <c r="K109" s="112">
        <f t="shared" si="50"/>
        <v>1</v>
      </c>
      <c r="L109" s="113">
        <v>4.2</v>
      </c>
      <c r="M109" s="113">
        <v>4.2</v>
      </c>
      <c r="N109" s="113">
        <v>4</v>
      </c>
      <c r="O109" s="113">
        <v>3.4</v>
      </c>
      <c r="P109" s="113">
        <v>4</v>
      </c>
      <c r="Q109" s="113">
        <v>4.2</v>
      </c>
      <c r="R109" s="113">
        <v>4</v>
      </c>
      <c r="S109" s="113">
        <v>4</v>
      </c>
      <c r="T109" s="113">
        <v>4.4000000000000004</v>
      </c>
      <c r="U109" s="113">
        <v>4.8</v>
      </c>
      <c r="V109" s="113">
        <v>4.4000000000000004</v>
      </c>
      <c r="W109" s="113">
        <v>4.4000000000000004</v>
      </c>
      <c r="X109" s="113">
        <v>4.2</v>
      </c>
      <c r="Y109" s="113">
        <v>4</v>
      </c>
      <c r="Z109" s="113">
        <v>4.5999999999999996</v>
      </c>
      <c r="AA109" s="110">
        <f t="shared" si="49"/>
        <v>4.1866666666666665</v>
      </c>
      <c r="AB109" s="110">
        <f>AB17</f>
        <v>3.4956406972974485</v>
      </c>
      <c r="AC109" s="125">
        <f>AVERAGE(L109:Z110)</f>
        <v>3.9463299663299667</v>
      </c>
      <c r="AD109" s="124">
        <v>3.2201453098768984</v>
      </c>
      <c r="AE109" s="123">
        <v>3.3021077564798254</v>
      </c>
      <c r="AF109" s="83"/>
      <c r="AG109" s="83"/>
      <c r="AH109" s="215"/>
      <c r="AI109" s="215"/>
      <c r="AJ109" s="215">
        <f t="shared" si="31"/>
        <v>21</v>
      </c>
      <c r="AK109" s="215">
        <f t="shared" si="32"/>
        <v>21</v>
      </c>
      <c r="AL109" s="215">
        <f t="shared" si="33"/>
        <v>20</v>
      </c>
      <c r="AM109" s="215">
        <f t="shared" si="34"/>
        <v>17</v>
      </c>
      <c r="AN109" s="215">
        <f t="shared" si="35"/>
        <v>20</v>
      </c>
      <c r="AO109" s="215">
        <f t="shared" si="36"/>
        <v>21</v>
      </c>
      <c r="AP109" s="215">
        <f t="shared" si="37"/>
        <v>20</v>
      </c>
      <c r="AQ109" s="215">
        <f t="shared" si="38"/>
        <v>20</v>
      </c>
      <c r="AR109" s="215">
        <f t="shared" si="39"/>
        <v>22</v>
      </c>
      <c r="AS109" s="215">
        <f t="shared" si="40"/>
        <v>24</v>
      </c>
      <c r="AT109" s="215">
        <f t="shared" si="41"/>
        <v>22</v>
      </c>
      <c r="AU109" s="215">
        <f t="shared" si="42"/>
        <v>22</v>
      </c>
      <c r="AV109" s="215">
        <f t="shared" si="43"/>
        <v>21</v>
      </c>
      <c r="AW109" s="215">
        <f t="shared" si="44"/>
        <v>20</v>
      </c>
      <c r="AX109" s="215">
        <f t="shared" si="45"/>
        <v>23</v>
      </c>
      <c r="AY109" s="215"/>
      <c r="AZ109" s="215">
        <f t="shared" si="46"/>
        <v>314</v>
      </c>
      <c r="BA109" s="215"/>
      <c r="BB109" s="215"/>
      <c r="BC109" s="215"/>
      <c r="BD109" s="224"/>
      <c r="BE109" s="224"/>
      <c r="BF109" s="224"/>
      <c r="BG109" s="224"/>
      <c r="BH109" s="224"/>
      <c r="BI109" s="224"/>
      <c r="BJ109" s="224"/>
      <c r="BK109" s="224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</row>
    <row r="110" spans="2:98" s="108" customFormat="1">
      <c r="B110" s="131" t="s">
        <v>121</v>
      </c>
      <c r="C110" s="131" t="s">
        <v>122</v>
      </c>
      <c r="D110" s="132">
        <v>355</v>
      </c>
      <c r="E110" s="131" t="s">
        <v>23</v>
      </c>
      <c r="F110" s="133">
        <f t="shared" si="27"/>
        <v>3.7059932659932664</v>
      </c>
      <c r="G110" s="134">
        <v>11</v>
      </c>
      <c r="H110" s="134">
        <v>38</v>
      </c>
      <c r="I110" s="135">
        <f t="shared" si="48"/>
        <v>0.28947368421052633</v>
      </c>
      <c r="J110" s="131">
        <v>9</v>
      </c>
      <c r="K110" s="136">
        <f t="shared" si="50"/>
        <v>0.81818181818181823</v>
      </c>
      <c r="L110" s="137">
        <v>3.8181818181818183</v>
      </c>
      <c r="M110" s="137">
        <v>4.0909090909090908</v>
      </c>
      <c r="N110" s="137">
        <v>3.4</v>
      </c>
      <c r="O110" s="137">
        <v>3.0909090909090908</v>
      </c>
      <c r="P110" s="137">
        <v>3.5454545454545454</v>
      </c>
      <c r="Q110" s="137">
        <v>3.7</v>
      </c>
      <c r="R110" s="137">
        <v>3.4444444444444446</v>
      </c>
      <c r="S110" s="137">
        <v>3.5454545454545454</v>
      </c>
      <c r="T110" s="137">
        <v>4.4545454545454541</v>
      </c>
      <c r="U110" s="137">
        <v>4.3636363636363633</v>
      </c>
      <c r="V110" s="137">
        <v>3.5454545454545454</v>
      </c>
      <c r="W110" s="137">
        <v>3.8181818181818183</v>
      </c>
      <c r="X110" s="137">
        <v>3.5</v>
      </c>
      <c r="Y110" s="137">
        <v>3.5454545454545454</v>
      </c>
      <c r="Z110" s="137">
        <v>3.7272727272727271</v>
      </c>
      <c r="AA110" s="110">
        <f t="shared" si="29"/>
        <v>3.7059932659932664</v>
      </c>
      <c r="AB110" s="110">
        <f>AVERAGE(L110:Z110)</f>
        <v>3.7059932659932664</v>
      </c>
      <c r="AC110" s="125">
        <f>AVERAGE(L109:Z110)</f>
        <v>3.9463299663299667</v>
      </c>
      <c r="AD110" s="124">
        <v>3.2201453098768984</v>
      </c>
      <c r="AE110" s="163">
        <v>3.3021077564798254</v>
      </c>
      <c r="AF110" s="83"/>
      <c r="AG110" s="83"/>
      <c r="AH110" s="215"/>
      <c r="AI110" s="215"/>
      <c r="AJ110" s="215">
        <f t="shared" si="31"/>
        <v>42</v>
      </c>
      <c r="AK110" s="215">
        <f t="shared" si="32"/>
        <v>45</v>
      </c>
      <c r="AL110" s="215">
        <f t="shared" si="33"/>
        <v>37.4</v>
      </c>
      <c r="AM110" s="215">
        <f t="shared" si="34"/>
        <v>34</v>
      </c>
      <c r="AN110" s="215">
        <f t="shared" si="35"/>
        <v>39</v>
      </c>
      <c r="AO110" s="215">
        <f t="shared" si="36"/>
        <v>40.700000000000003</v>
      </c>
      <c r="AP110" s="215">
        <f t="shared" si="37"/>
        <v>37.888888888888893</v>
      </c>
      <c r="AQ110" s="215">
        <f t="shared" si="38"/>
        <v>39</v>
      </c>
      <c r="AR110" s="215">
        <f t="shared" si="39"/>
        <v>48.999999999999993</v>
      </c>
      <c r="AS110" s="215">
        <f t="shared" si="40"/>
        <v>48</v>
      </c>
      <c r="AT110" s="215">
        <f t="shared" si="41"/>
        <v>39</v>
      </c>
      <c r="AU110" s="215">
        <f t="shared" si="42"/>
        <v>42</v>
      </c>
      <c r="AV110" s="215">
        <f t="shared" si="43"/>
        <v>38.5</v>
      </c>
      <c r="AW110" s="215">
        <f t="shared" si="44"/>
        <v>39</v>
      </c>
      <c r="AX110" s="215">
        <f t="shared" si="45"/>
        <v>41</v>
      </c>
      <c r="AY110" s="215"/>
      <c r="AZ110" s="215">
        <f t="shared" si="46"/>
        <v>611.48888888888894</v>
      </c>
      <c r="BA110" s="215"/>
      <c r="BB110" s="215"/>
      <c r="BC110" s="215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</row>
    <row r="111" spans="2:98" s="83" customFormat="1">
      <c r="D111" s="105"/>
      <c r="F111" s="104"/>
      <c r="L111" s="104"/>
      <c r="AA111" s="202"/>
      <c r="AB111" s="202"/>
      <c r="AC111" s="202"/>
      <c r="AD111" s="202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</row>
    <row r="112" spans="2:98" s="37" customFormat="1">
      <c r="D112" s="95"/>
      <c r="L112" s="89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</row>
    <row r="113" spans="3:55"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</row>
    <row r="114" spans="3:55">
      <c r="C114" s="10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</row>
    <row r="115" spans="3:55">
      <c r="C115" s="10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</row>
    <row r="116" spans="3:55">
      <c r="C116" s="10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</row>
    <row r="117" spans="3:55">
      <c r="C117" s="10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</row>
    <row r="118" spans="3:55">
      <c r="C118" s="10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</row>
    <row r="119" spans="3:55">
      <c r="C119" s="10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</row>
    <row r="120" spans="3:55">
      <c r="C120" s="10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</row>
    <row r="121" spans="3:55">
      <c r="C121" s="10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</row>
    <row r="122" spans="3:55">
      <c r="C122" s="10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</row>
    <row r="123" spans="3:55"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</row>
    <row r="124" spans="3:55"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</row>
    <row r="125" spans="3:55"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</row>
    <row r="126" spans="3:55"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</row>
    <row r="127" spans="3:55"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</row>
    <row r="128" spans="3:55"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</row>
    <row r="129" spans="34:55"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</row>
    <row r="130" spans="34:55"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</row>
    <row r="131" spans="34:55"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</row>
    <row r="132" spans="34:55"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</row>
    <row r="133" spans="34:55"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</row>
    <row r="134" spans="34:55"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</row>
    <row r="135" spans="34:55"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</row>
    <row r="136" spans="34:55"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</row>
    <row r="137" spans="34:55"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</row>
    <row r="138" spans="34:55"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</row>
    <row r="139" spans="34:55"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</row>
    <row r="140" spans="34:55"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</row>
    <row r="141" spans="34:55"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</row>
    <row r="142" spans="34:55"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</row>
    <row r="143" spans="34:55"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</row>
    <row r="144" spans="34:55"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</row>
    <row r="145" spans="34:55"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</row>
    <row r="146" spans="34:55"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</row>
    <row r="147" spans="34:55"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</row>
    <row r="148" spans="34:55"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</row>
    <row r="149" spans="34:55"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</row>
    <row r="150" spans="34:55"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</row>
    <row r="151" spans="34:55"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</row>
    <row r="152" spans="34:55"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</row>
    <row r="153" spans="34:55"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</row>
    <row r="154" spans="34:55"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</row>
    <row r="155" spans="34:55"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</row>
    <row r="156" spans="34:55"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</row>
    <row r="157" spans="34:55"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</row>
    <row r="158" spans="34:55"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</row>
    <row r="159" spans="34:55"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</row>
    <row r="160" spans="34:55"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</row>
    <row r="161" spans="34:55"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</row>
    <row r="162" spans="34:55"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</row>
    <row r="163" spans="34:55"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</row>
    <row r="164" spans="34:55"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</row>
    <row r="165" spans="34:55"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</row>
    <row r="166" spans="34:55"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</row>
    <row r="167" spans="34:55"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</row>
    <row r="168" spans="34:55"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</row>
    <row r="169" spans="34:55"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</row>
    <row r="170" spans="34:55"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</row>
    <row r="171" spans="34:55"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</row>
    <row r="172" spans="34:55"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</row>
    <row r="173" spans="34:55"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</row>
    <row r="174" spans="34:55"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</row>
    <row r="175" spans="34:55"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</row>
    <row r="176" spans="34:55"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</row>
    <row r="177" spans="34:55"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</row>
    <row r="178" spans="34:55"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</row>
    <row r="179" spans="34:55"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</row>
    <row r="180" spans="34:55"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</row>
    <row r="181" spans="34:55"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</row>
    <row r="182" spans="34:55"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</row>
    <row r="183" spans="34:55"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</row>
    <row r="184" spans="34:55"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</row>
    <row r="185" spans="34:55"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</row>
    <row r="186" spans="34:55"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</row>
    <row r="187" spans="34:55"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</row>
    <row r="188" spans="34:55"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</row>
    <row r="189" spans="34:55"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</row>
    <row r="190" spans="34:55"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</row>
    <row r="191" spans="34:55"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</row>
    <row r="192" spans="34:55"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</row>
    <row r="193" spans="34:55"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</row>
    <row r="194" spans="34:55"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</row>
    <row r="195" spans="34:55"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</row>
    <row r="196" spans="34:55"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</row>
    <row r="197" spans="34:55"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</row>
    <row r="198" spans="34:55"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</row>
    <row r="199" spans="34:55"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</row>
    <row r="200" spans="34:55"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</row>
    <row r="201" spans="34:55"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</row>
    <row r="202" spans="34:55"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</row>
    <row r="203" spans="34:55"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</row>
    <row r="204" spans="34:55"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</row>
    <row r="205" spans="34:55"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</row>
    <row r="206" spans="34:55"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</row>
    <row r="207" spans="34:55"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</row>
    <row r="208" spans="34:55"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</row>
    <row r="209" spans="34:55"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</row>
    <row r="210" spans="34:55"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</row>
    <row r="211" spans="34:55"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</row>
    <row r="212" spans="34:55"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</row>
    <row r="213" spans="34:55"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</row>
    <row r="214" spans="34:55"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</row>
    <row r="215" spans="34:55"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</row>
    <row r="216" spans="34:55"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</row>
    <row r="217" spans="34:55"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</row>
    <row r="218" spans="34:55"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</row>
    <row r="219" spans="34:55"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</row>
    <row r="220" spans="34:55"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</row>
    <row r="221" spans="34:55"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</row>
    <row r="222" spans="34:55"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</row>
    <row r="223" spans="34:55"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</row>
    <row r="224" spans="34:55"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</row>
    <row r="225" spans="34:55"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</row>
    <row r="226" spans="34:55"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</row>
    <row r="227" spans="34:55"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</row>
    <row r="228" spans="34:55"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</row>
    <row r="229" spans="34:55"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</row>
    <row r="230" spans="34:55"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</row>
    <row r="231" spans="34:55"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</row>
    <row r="232" spans="34:55"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</row>
    <row r="233" spans="34:55"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</row>
    <row r="234" spans="34:55"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</row>
    <row r="235" spans="34:55"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</row>
    <row r="236" spans="34:55"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</row>
    <row r="237" spans="34:55"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</row>
    <row r="238" spans="34:55"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</row>
    <row r="239" spans="34:55"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</row>
    <row r="240" spans="34:55"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</row>
    <row r="241" spans="34:55"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</row>
    <row r="242" spans="34:55"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</row>
    <row r="243" spans="34:55"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</row>
    <row r="244" spans="34:55"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</row>
    <row r="245" spans="34:55"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</row>
    <row r="246" spans="34:55"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</row>
    <row r="247" spans="34:55"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</row>
    <row r="248" spans="34:55"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</row>
    <row r="249" spans="34:55"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</row>
    <row r="250" spans="34:55"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</row>
    <row r="251" spans="34:55"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</row>
    <row r="252" spans="34:55"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</row>
    <row r="253" spans="34:55"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</row>
    <row r="254" spans="34:55"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</row>
    <row r="255" spans="34:55"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</row>
    <row r="256" spans="34:55"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</row>
    <row r="257" spans="34:55"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</row>
    <row r="258" spans="34:55"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</row>
    <row r="259" spans="34:55"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</row>
    <row r="1048576" spans="30:30">
      <c r="AD1048576" s="70">
        <v>3.2201453098768984</v>
      </c>
    </row>
  </sheetData>
  <autoFilter ref="B6:AE110"/>
  <sortState ref="I8:M9684">
    <sortCondition ref="L8:L9684"/>
    <sortCondition ref="I8:I9684"/>
  </sortState>
  <dataValidations count="16">
    <dataValidation allowBlank="1" showInputMessage="1" showErrorMessage="1" prompt="Traballa ou traballou vostede nalgún ámbito relacionado coa titulación?" sqref="K6"/>
    <dataValidation allowBlank="1" showInputMessage="1" showErrorMessage="1" prompt="Indique se vostede esta satisfeito/a con:_x000a__x000a_- As competencias do plan de estudos" sqref="L6"/>
    <dataValidation allowBlank="1" showInputMessage="1" showErrorMessage="1" prompt="Indique se vostede esta satisfeito/a con:_x000a__x000a_- A actualidade da formación recibida" sqref="M6"/>
    <dataValidation allowBlank="1" showInputMessage="1" showErrorMessage="1" prompt="Indique se vostede esta satisfeito/a con:_x000a__x000a_- A información e orientación académica (para a continuación dos estudos)" sqref="N6"/>
    <dataValidation allowBlank="1" showInputMessage="1" showErrorMessage="1" prompt="Indique se vostede esta satisfeito/a con:_x000a__x000a_- A orientación profesional e laboral" sqref="O6"/>
    <dataValidation allowBlank="1" showInputMessage="1" showErrorMessage="1" prompt="Indique se vostede esta satisfeito/a  con:_x000a__x000a_- A organización temporal das materias do plan de estudos" sqref="P6"/>
    <dataValidation allowBlank="1" showInputMessage="1" showErrorMessage="1" prompt="Indique se vostede esta satisfeito/a con:_x000a__x000a_- As metodoloxías de ensiño aprendizaxe" sqref="Q6"/>
    <dataValidation allowBlank="1" showInputMessage="1" showErrorMessage="1" prompt="Indique se vostede esta satisfeito/a con:_x000a__x000a_- A utilidade das prácticas académicas externas" sqref="R6"/>
    <dataValidation allowBlank="1" showInputMessage="1" showErrorMessage="1" prompt="Indique se vostede esta satisfeito/a con:_x000a__x000a_- A adecuación do profesorado" sqref="S6"/>
    <dataValidation allowBlank="1" showInputMessage="1" showErrorMessage="1" prompt="Indique se vostede esta satisfeito/a con:_x000a__x000a_- A infraestructura e os recursos materiais" sqref="T6"/>
    <dataValidation allowBlank="1" showInputMessage="1" showErrorMessage="1" prompt="Indique se vostede esta satisfeito/a con:_x000a__x000a_- Os servizos (secretaría de alumnado, biblioteca" sqref="U6"/>
    <dataValidation allowBlank="1" showInputMessage="1" showErrorMessage="1" prompt="Indique se vostede esta satisfeito/a con:_x000a__x000a_- A adecuación da formación recibida ás expectativas iniciais" sqref="V6"/>
    <dataValidation allowBlank="1" showInputMessage="1" showErrorMessage="1" prompt="Indique se vostede esta satisfeito/a con:_x000a__x000a_- As competencias adquiridas" sqref="W6"/>
    <dataValidation allowBlank="1" showInputMessage="1" showErrorMessage="1" prompt="Indique se vostede esta satisfeito/a con:_x000a__x000a_- A utilidade da formación recibida para a carreira profesional" sqref="X6"/>
    <dataValidation allowBlank="1" showInputMessage="1" showErrorMessage="1" prompt="Indique se vostede esta satisfeito/a con:_x000a__x000a_- A xestión da calidade na titulación" sqref="Y6"/>
    <dataValidation allowBlank="1" showInputMessage="1" showErrorMessage="1" prompt="Indique se vostede esta satisfeito/a con:_x000a__x000a_- A estancia na Universidade de Vigo no trasncurso da titulación" sqref="Z6"/>
  </dataValidations>
  <pageMargins left="0.7" right="0.7" top="0.75" bottom="0.75" header="0.3" footer="0.3"/>
  <ignoredErrors>
    <ignoredError sqref="F109 F63 F104 F99:F102 F91:F93 F48 F94:F98 F103 F105:F108 F50:F62 F64:F90 F36:F37 AA91:AA93 AC48 AD7 AB23:AB24 AB6" formulaRange="1"/>
    <ignoredError sqref="I11 AB31 AB39 AB59 AB85 AB89 AB63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Facultade de Bioloxía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8.25" customHeight="1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162</v>
      </c>
      <c r="C28" t="s">
        <v>163</v>
      </c>
      <c r="D28" s="39">
        <v>302</v>
      </c>
      <c r="E28" t="s">
        <v>14</v>
      </c>
      <c r="F28" t="s">
        <v>352</v>
      </c>
      <c r="G28" s="70">
        <f>Resumo!F58</f>
        <v>3.8466666666666671</v>
      </c>
      <c r="H28" s="229">
        <f>Resumo!I58</f>
        <v>0.36065573770491804</v>
      </c>
      <c r="I28" s="229">
        <f>Resumo!K58</f>
        <v>4.5454545454545456E-2</v>
      </c>
      <c r="J28" s="70">
        <f>Resumo!L58</f>
        <v>3.9047619047619047</v>
      </c>
      <c r="K28" s="70">
        <f>Resumo!M58</f>
        <v>4.0476190476190474</v>
      </c>
      <c r="L28" s="70">
        <f>Resumo!N58</f>
        <v>3.4285714285714284</v>
      </c>
      <c r="M28" s="70">
        <f>Resumo!O58</f>
        <v>3.2857142857142856</v>
      </c>
      <c r="N28" s="70">
        <f>Resumo!P58</f>
        <v>3.3333333333333335</v>
      </c>
      <c r="O28" s="70">
        <f>Resumo!Q58</f>
        <v>3.5714285714285716</v>
      </c>
      <c r="P28" s="70">
        <f>Resumo!R58</f>
        <v>4.4000000000000004</v>
      </c>
      <c r="Q28" s="70">
        <f>Resumo!S58</f>
        <v>3.8571428571428572</v>
      </c>
      <c r="R28" s="70">
        <f>Resumo!T58</f>
        <v>4</v>
      </c>
      <c r="S28" s="70">
        <f>Resumo!U58</f>
        <v>4.2380952380952381</v>
      </c>
      <c r="T28" s="70">
        <f>Resumo!V58</f>
        <v>3.8</v>
      </c>
      <c r="U28" s="70">
        <f>Resumo!W58</f>
        <v>3.85</v>
      </c>
      <c r="V28" s="70">
        <f>Resumo!X58</f>
        <v>3.65</v>
      </c>
      <c r="W28" s="70">
        <f>Resumo!Y58</f>
        <v>4.0476190476190474</v>
      </c>
      <c r="X28" s="70">
        <f>Resumo!Z58</f>
        <v>4.2857142857142856</v>
      </c>
      <c r="Y28" s="70">
        <f>Resumo!AB58</f>
        <v>3.8466666666666671</v>
      </c>
      <c r="Z28" s="70">
        <f>Resumo!AC58</f>
        <v>3.1185693804403485</v>
      </c>
      <c r="AA28" s="70">
        <f>Resumo!AD58</f>
        <v>3.4030446310322908</v>
      </c>
      <c r="AB28" s="70">
        <f>Resumo!AE58</f>
        <v>3.3021077564798254</v>
      </c>
    </row>
    <row r="29" spans="2:28">
      <c r="B29" s="37" t="s">
        <v>259</v>
      </c>
      <c r="C29" t="s">
        <v>321</v>
      </c>
      <c r="D29" s="39">
        <v>302</v>
      </c>
      <c r="E29" t="s">
        <v>14</v>
      </c>
      <c r="F29" t="s">
        <v>353</v>
      </c>
      <c r="G29" s="70">
        <f>Resumo!F59</f>
        <v>3.1072913466461851</v>
      </c>
      <c r="H29" s="229">
        <f>Resumo!I59</f>
        <v>0.22068965517241379</v>
      </c>
      <c r="I29" s="229">
        <f>Resumo!K59</f>
        <v>0.5625</v>
      </c>
      <c r="J29" s="70">
        <f>Resumo!L59</f>
        <v>3.1</v>
      </c>
      <c r="K29" s="70">
        <f>Resumo!M59</f>
        <v>3.193548387096774</v>
      </c>
      <c r="L29" s="70">
        <f>Resumo!N59</f>
        <v>2.8333333333333335</v>
      </c>
      <c r="M29" s="70">
        <f>Resumo!O59</f>
        <v>2.6333333333333333</v>
      </c>
      <c r="N29" s="70">
        <f>Resumo!P59</f>
        <v>2.6333333333333333</v>
      </c>
      <c r="O29" s="70">
        <f>Resumo!Q59</f>
        <v>2.7096774193548385</v>
      </c>
      <c r="P29" s="70">
        <f>Resumo!R59</f>
        <v>4.4137931034482758</v>
      </c>
      <c r="Q29" s="70">
        <f>Resumo!S59</f>
        <v>3</v>
      </c>
      <c r="R29" s="70">
        <f>Resumo!T59</f>
        <v>3.3333333333333335</v>
      </c>
      <c r="S29" s="70">
        <f>Resumo!U59</f>
        <v>3.6206896551724137</v>
      </c>
      <c r="T29" s="70">
        <f>Resumo!V59</f>
        <v>2.838709677419355</v>
      </c>
      <c r="U29" s="70">
        <f>Resumo!W59</f>
        <v>2.838709677419355</v>
      </c>
      <c r="V29" s="70">
        <f>Resumo!X59</f>
        <v>2.7096774193548385</v>
      </c>
      <c r="W29" s="70">
        <f>Resumo!Y59</f>
        <v>2.9655172413793105</v>
      </c>
      <c r="X29" s="70">
        <f>Resumo!Z59</f>
        <v>3.7857142857142856</v>
      </c>
      <c r="Y29" s="70">
        <f>Resumo!AB59</f>
        <v>2.7347761278944072</v>
      </c>
      <c r="Z29" s="70">
        <f>Resumo!AC59</f>
        <v>3.1185693804403485</v>
      </c>
      <c r="AA29" s="70">
        <f>Resumo!AD59</f>
        <v>3.4030446310322908</v>
      </c>
      <c r="AB29" s="70">
        <f>Resumo!AE59</f>
        <v>3.3021077564798254</v>
      </c>
    </row>
    <row r="30" spans="2:28">
      <c r="B30" s="37" t="s">
        <v>113</v>
      </c>
      <c r="C30" t="s">
        <v>114</v>
      </c>
      <c r="D30" s="39">
        <v>302</v>
      </c>
      <c r="E30" t="s">
        <v>14</v>
      </c>
      <c r="F30" t="s">
        <v>353</v>
      </c>
      <c r="G30" s="70">
        <f>Resumo!F60</f>
        <v>2.822222222222222</v>
      </c>
      <c r="H30" s="229">
        <f>Resumo!I60</f>
        <v>0.21428571428571427</v>
      </c>
      <c r="I30" s="229">
        <f>Resumo!K60</f>
        <v>0.66666666666666663</v>
      </c>
      <c r="J30" s="70">
        <f>Resumo!L60</f>
        <v>3</v>
      </c>
      <c r="K30" s="70">
        <f>Resumo!M60</f>
        <v>2.6666666666666665</v>
      </c>
      <c r="L30" s="70">
        <f>Resumo!N60</f>
        <v>3</v>
      </c>
      <c r="M30" s="70">
        <f>Resumo!O60</f>
        <v>3</v>
      </c>
      <c r="N30" s="70">
        <f>Resumo!P60</f>
        <v>2</v>
      </c>
      <c r="O30" s="70">
        <f>Resumo!Q60</f>
        <v>2</v>
      </c>
      <c r="P30" s="70">
        <f>Resumo!R60</f>
        <v>3.3333333333333335</v>
      </c>
      <c r="Q30" s="70">
        <f>Resumo!S60</f>
        <v>3</v>
      </c>
      <c r="R30" s="70">
        <f>Resumo!T60</f>
        <v>2.6666666666666665</v>
      </c>
      <c r="S30" s="70">
        <f>Resumo!U60</f>
        <v>4</v>
      </c>
      <c r="T30" s="70">
        <f>Resumo!V60</f>
        <v>2.3333333333333335</v>
      </c>
      <c r="U30" s="70">
        <f>Resumo!W60</f>
        <v>2.6666666666666665</v>
      </c>
      <c r="V30" s="70">
        <f>Resumo!X60</f>
        <v>2.6666666666666665</v>
      </c>
      <c r="W30" s="70">
        <f>Resumo!Y60</f>
        <v>3</v>
      </c>
      <c r="X30" s="70">
        <f>Resumo!Z60</f>
        <v>3</v>
      </c>
      <c r="Y30" s="70">
        <f>Resumo!AB60</f>
        <v>2.822222222222222</v>
      </c>
      <c r="Z30" s="70">
        <f>Resumo!AC60</f>
        <v>3.1185693804403485</v>
      </c>
      <c r="AA30" s="70">
        <f>Resumo!AD60</f>
        <v>3.4030446310322908</v>
      </c>
      <c r="AB30" s="70">
        <f>Resumo!AE60</f>
        <v>3.3021077564798254</v>
      </c>
    </row>
    <row r="31" spans="2:28">
      <c r="B31" s="37" t="s">
        <v>47</v>
      </c>
      <c r="C31" t="s">
        <v>48</v>
      </c>
      <c r="D31" s="39">
        <v>302</v>
      </c>
      <c r="E31" t="s">
        <v>14</v>
      </c>
      <c r="F31" t="s">
        <v>353</v>
      </c>
      <c r="G31" s="70">
        <f>Resumo!F61</f>
        <v>2.6666666666666665</v>
      </c>
      <c r="H31" s="229">
        <f>Resumo!I61</f>
        <v>0.2857142857142857</v>
      </c>
      <c r="I31" s="229">
        <f>Resumo!K61</f>
        <v>1</v>
      </c>
      <c r="J31" s="70">
        <f>Resumo!L61</f>
        <v>2.5</v>
      </c>
      <c r="K31" s="70">
        <f>Resumo!M61</f>
        <v>3</v>
      </c>
      <c r="L31" s="70">
        <f>Resumo!N61</f>
        <v>2</v>
      </c>
      <c r="M31" s="70">
        <f>Resumo!O61</f>
        <v>1.5</v>
      </c>
      <c r="N31" s="70">
        <f>Resumo!P61</f>
        <v>3</v>
      </c>
      <c r="O31" s="70">
        <f>Resumo!Q61</f>
        <v>2.5</v>
      </c>
      <c r="P31" s="70">
        <f>Resumo!R61</f>
        <v>4</v>
      </c>
      <c r="Q31" s="70">
        <f>Resumo!S61</f>
        <v>2.5</v>
      </c>
      <c r="R31" s="70">
        <f>Resumo!T61</f>
        <v>4</v>
      </c>
      <c r="S31" s="70">
        <f>Resumo!U61</f>
        <v>4.5</v>
      </c>
      <c r="T31" s="70">
        <f>Resumo!V61</f>
        <v>2</v>
      </c>
      <c r="U31" s="70">
        <f>Resumo!W61</f>
        <v>1.5</v>
      </c>
      <c r="V31" s="70">
        <f>Resumo!X61</f>
        <v>1.5</v>
      </c>
      <c r="W31" s="70">
        <f>Resumo!Y61</f>
        <v>2</v>
      </c>
      <c r="X31" s="70">
        <f>Resumo!Z61</f>
        <v>3.5</v>
      </c>
      <c r="Y31" s="70">
        <f>Resumo!AB61</f>
        <v>2.6666666666666665</v>
      </c>
      <c r="Z31" s="70">
        <f>Resumo!AC61</f>
        <v>3.1185693804403485</v>
      </c>
      <c r="AA31" s="70">
        <f>Resumo!AD61</f>
        <v>3.4030446310322908</v>
      </c>
      <c r="AB31" s="70">
        <f>Resumo!AE61</f>
        <v>3.3021077564798254</v>
      </c>
    </row>
    <row r="32" spans="2:28">
      <c r="B32" s="37" t="s">
        <v>133</v>
      </c>
      <c r="C32" t="s">
        <v>134</v>
      </c>
      <c r="D32" s="39">
        <v>302</v>
      </c>
      <c r="E32" t="s">
        <v>14</v>
      </c>
      <c r="F32" t="s">
        <v>353</v>
      </c>
      <c r="G32" s="70">
        <f>Resumo!F62</f>
        <v>3.15</v>
      </c>
      <c r="H32" s="229">
        <f>Resumo!I62</f>
        <v>0.4</v>
      </c>
      <c r="I32" s="229">
        <f>Resumo!K62</f>
        <v>0</v>
      </c>
      <c r="J32" s="70">
        <f>Resumo!L62</f>
        <v>3</v>
      </c>
      <c r="K32" s="70">
        <f>Resumo!M62</f>
        <v>3.25</v>
      </c>
      <c r="L32" s="70">
        <f>Resumo!N62</f>
        <v>2.25</v>
      </c>
      <c r="M32" s="70">
        <f>Resumo!O62</f>
        <v>2</v>
      </c>
      <c r="N32" s="70">
        <f>Resumo!P62</f>
        <v>3.25</v>
      </c>
      <c r="O32" s="70">
        <f>Resumo!Q62</f>
        <v>3</v>
      </c>
      <c r="P32" s="70">
        <f>Resumo!R62</f>
        <v>3.75</v>
      </c>
      <c r="Q32" s="70">
        <f>Resumo!S62</f>
        <v>3.5</v>
      </c>
      <c r="R32" s="70">
        <f>Resumo!T62</f>
        <v>3</v>
      </c>
      <c r="S32" s="70">
        <f>Resumo!U62</f>
        <v>4</v>
      </c>
      <c r="T32" s="70">
        <f>Resumo!V62</f>
        <v>2.75</v>
      </c>
      <c r="U32" s="70">
        <f>Resumo!W62</f>
        <v>3.25</v>
      </c>
      <c r="V32" s="70">
        <f>Resumo!X62</f>
        <v>3.25</v>
      </c>
      <c r="W32" s="70">
        <f>Resumo!Y62</f>
        <v>3</v>
      </c>
      <c r="X32" s="70">
        <f>Resumo!Z62</f>
        <v>4</v>
      </c>
      <c r="Y32" s="70">
        <f>Resumo!AB62</f>
        <v>3.15</v>
      </c>
      <c r="Z32" s="70">
        <f>Resumo!AC62</f>
        <v>3.1185693804403485</v>
      </c>
      <c r="AA32" s="70">
        <f>Resumo!AD62</f>
        <v>3.4030446310322908</v>
      </c>
      <c r="AB32" s="70">
        <f>Resumo!AE62</f>
        <v>3.3021077564798254</v>
      </c>
    </row>
    <row r="33" spans="1:10">
      <c r="D33" s="39"/>
    </row>
    <row r="34" spans="1:10">
      <c r="A34" s="83"/>
      <c r="B34" s="83"/>
      <c r="C34" s="83"/>
      <c r="D34" s="103"/>
      <c r="E34" s="83"/>
      <c r="F34" s="83"/>
      <c r="G34" s="83"/>
      <c r="H34" s="83"/>
      <c r="I34" s="83"/>
      <c r="J34" s="83"/>
    </row>
    <row r="35" spans="1:10">
      <c r="A35" s="83"/>
      <c r="B35" s="83"/>
      <c r="C35" s="83"/>
      <c r="D35" s="103"/>
      <c r="E35" s="83"/>
      <c r="F35" s="83"/>
      <c r="G35" s="83"/>
      <c r="H35" s="83"/>
      <c r="I35" s="83"/>
      <c r="J35" s="83"/>
    </row>
    <row r="36" spans="1:10">
      <c r="A36" s="83"/>
      <c r="B36" s="83"/>
      <c r="C36" s="83"/>
      <c r="D36" s="103"/>
      <c r="E36" s="83"/>
      <c r="F36" s="83"/>
      <c r="G36" s="83"/>
      <c r="H36" s="83"/>
      <c r="I36" s="83"/>
      <c r="J36" s="83"/>
    </row>
    <row r="37" spans="1:10">
      <c r="A37" s="83"/>
      <c r="B37" s="83"/>
      <c r="C37" s="83"/>
      <c r="D37" s="103"/>
      <c r="E37" s="83"/>
      <c r="F37" s="83"/>
      <c r="G37" s="83"/>
      <c r="H37" s="83"/>
      <c r="I37" s="83"/>
      <c r="J37" s="83"/>
    </row>
    <row r="38" spans="1:10">
      <c r="A38" s="83"/>
      <c r="B38" s="83"/>
      <c r="C38" s="83"/>
      <c r="D38" s="103"/>
      <c r="E38" s="83"/>
      <c r="F38" s="83"/>
      <c r="G38" s="83"/>
      <c r="H38" s="83"/>
      <c r="I38" s="83"/>
      <c r="J38" s="83"/>
    </row>
    <row r="39" spans="1:10">
      <c r="A39" s="83"/>
      <c r="B39" s="83"/>
      <c r="C39" s="83"/>
      <c r="D39" s="103"/>
      <c r="E39" s="83"/>
      <c r="F39" s="83"/>
      <c r="G39" s="83"/>
      <c r="H39" s="83"/>
      <c r="I39" s="83"/>
      <c r="J39" s="83"/>
    </row>
    <row r="40" spans="1:10">
      <c r="A40" s="83"/>
      <c r="B40" s="83"/>
      <c r="C40" s="83"/>
      <c r="D40" s="103"/>
      <c r="E40" s="83"/>
      <c r="F40" s="83"/>
      <c r="G40" s="83"/>
      <c r="H40" s="83"/>
      <c r="I40" s="83"/>
      <c r="J40" s="83"/>
    </row>
    <row r="41" spans="1:10">
      <c r="A41" s="83"/>
      <c r="B41" s="83"/>
      <c r="C41" s="83"/>
      <c r="D41" s="103"/>
      <c r="E41" s="83"/>
      <c r="F41" s="83"/>
      <c r="G41" s="83"/>
      <c r="H41" s="83"/>
      <c r="I41" s="83"/>
      <c r="J41" s="83"/>
    </row>
    <row r="42" spans="1:10">
      <c r="A42" s="83"/>
      <c r="B42" s="83"/>
      <c r="C42" s="83"/>
      <c r="D42" s="103"/>
      <c r="E42" s="83"/>
      <c r="F42" s="83"/>
      <c r="G42" s="83"/>
      <c r="H42" s="83"/>
      <c r="I42" s="83"/>
      <c r="J42" s="83"/>
    </row>
    <row r="43" spans="1:10">
      <c r="D43" s="39"/>
    </row>
    <row r="44" spans="1:10">
      <c r="D44" s="39"/>
    </row>
    <row r="45" spans="1:10">
      <c r="D45" s="39"/>
    </row>
    <row r="46" spans="1:10">
      <c r="D46" s="39"/>
    </row>
    <row r="47" spans="1:10">
      <c r="D47" s="39"/>
    </row>
    <row r="48" spans="1:10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0"/>
  <sheetViews>
    <sheetView workbookViewId="0">
      <selection activeCell="J5" sqref="J5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Facultade de CC. Económicas e Empresariais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8.25" customHeight="1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104</v>
      </c>
      <c r="C28" t="s">
        <v>105</v>
      </c>
      <c r="D28" s="39">
        <v>303</v>
      </c>
      <c r="E28" t="s">
        <v>15</v>
      </c>
      <c r="F28" t="s">
        <v>352</v>
      </c>
      <c r="G28" s="70">
        <f>Resumo!F63</f>
        <v>2.8388412838115356</v>
      </c>
      <c r="H28" s="229">
        <f>Resumo!I63</f>
        <v>0.26262626262626265</v>
      </c>
      <c r="I28" s="229">
        <f>Resumo!K63</f>
        <v>0.69230769230769229</v>
      </c>
      <c r="J28" s="70">
        <f>Resumo!L63</f>
        <v>2.5384615384615383</v>
      </c>
      <c r="K28" s="70">
        <f>Resumo!M63</f>
        <v>2.76</v>
      </c>
      <c r="L28" s="70">
        <f>Resumo!N63</f>
        <v>2.3846153846153846</v>
      </c>
      <c r="M28" s="70">
        <f>Resumo!O63</f>
        <v>2.2799999999999998</v>
      </c>
      <c r="N28" s="70">
        <f>Resumo!P63</f>
        <v>2.6923076923076925</v>
      </c>
      <c r="O28" s="70">
        <f>Resumo!Q63</f>
        <v>2.3461538461538463</v>
      </c>
      <c r="P28" s="70">
        <f>Resumo!R63</f>
        <v>2.9473684210526314</v>
      </c>
      <c r="Q28" s="70">
        <f>Resumo!S63</f>
        <v>2.52</v>
      </c>
      <c r="R28" s="70">
        <f>Resumo!T63</f>
        <v>3.7307692307692308</v>
      </c>
      <c r="S28" s="70">
        <f>Resumo!U63</f>
        <v>3.8461538461538463</v>
      </c>
      <c r="T28" s="70">
        <f>Resumo!V63</f>
        <v>2.64</v>
      </c>
      <c r="U28" s="70">
        <f>Resumo!W63</f>
        <v>2.68</v>
      </c>
      <c r="V28" s="70">
        <f>Resumo!X63</f>
        <v>2.68</v>
      </c>
      <c r="W28" s="70">
        <f>Resumo!Y63</f>
        <v>2.652173913043478</v>
      </c>
      <c r="X28" s="70">
        <f>Resumo!Z63</f>
        <v>3.8846153846153846</v>
      </c>
      <c r="Y28" s="70">
        <f>Resumo!AB63</f>
        <v>3.4956406972974485</v>
      </c>
      <c r="Z28" s="70">
        <f>Resumo!AC63</f>
        <v>3.1928855149405901</v>
      </c>
      <c r="AA28" s="70">
        <f>Resumo!AD63</f>
        <v>3.2201453098768984</v>
      </c>
      <c r="AB28" s="70">
        <f>Resumo!AE63</f>
        <v>3.3021077564798254</v>
      </c>
    </row>
    <row r="29" spans="2:28">
      <c r="B29" s="37" t="s">
        <v>176</v>
      </c>
      <c r="C29" t="s">
        <v>177</v>
      </c>
      <c r="D29" s="39">
        <v>303</v>
      </c>
      <c r="E29" t="s">
        <v>15</v>
      </c>
      <c r="F29" t="s">
        <v>352</v>
      </c>
      <c r="G29" s="70">
        <f>Resumo!F64</f>
        <v>3.2153846153846155</v>
      </c>
      <c r="H29" s="229">
        <f>Resumo!I64</f>
        <v>0.35135135135135137</v>
      </c>
      <c r="I29" s="229">
        <f>Resumo!K64</f>
        <v>0.38461538461538464</v>
      </c>
      <c r="J29" s="70">
        <f>Resumo!L64</f>
        <v>3</v>
      </c>
      <c r="K29" s="70">
        <f>Resumo!M64</f>
        <v>3.5384615384615383</v>
      </c>
      <c r="L29" s="70">
        <f>Resumo!N64</f>
        <v>2.3076923076923075</v>
      </c>
      <c r="M29" s="70">
        <f>Resumo!O64</f>
        <v>2</v>
      </c>
      <c r="N29" s="70">
        <f>Resumo!P64</f>
        <v>3.6153846153846154</v>
      </c>
      <c r="O29" s="70">
        <f>Resumo!Q64</f>
        <v>3.4615384615384617</v>
      </c>
      <c r="P29" s="70">
        <f>Resumo!R64</f>
        <v>3</v>
      </c>
      <c r="Q29" s="70">
        <f>Resumo!S64</f>
        <v>3.3846153846153846</v>
      </c>
      <c r="R29" s="70">
        <f>Resumo!T64</f>
        <v>3.7692307692307692</v>
      </c>
      <c r="S29" s="70">
        <f>Resumo!U64</f>
        <v>4.3076923076923075</v>
      </c>
      <c r="T29" s="70">
        <f>Resumo!V64</f>
        <v>3</v>
      </c>
      <c r="U29" s="70">
        <f>Resumo!W64</f>
        <v>3.2307692307692308</v>
      </c>
      <c r="V29" s="70">
        <f>Resumo!X64</f>
        <v>3.0769230769230771</v>
      </c>
      <c r="W29" s="70">
        <f>Resumo!Y64</f>
        <v>2.7692307692307692</v>
      </c>
      <c r="X29" s="70">
        <f>Resumo!Z64</f>
        <v>3.7692307692307692</v>
      </c>
      <c r="Y29" s="70">
        <f>Resumo!AB64</f>
        <v>3.2153846153846155</v>
      </c>
      <c r="Z29" s="70">
        <f>Resumo!AC64</f>
        <v>3.1928855149405901</v>
      </c>
      <c r="AA29" s="70">
        <f>Resumo!AD64</f>
        <v>3.2201453098768984</v>
      </c>
      <c r="AB29" s="70">
        <f>Resumo!AE64</f>
        <v>3.3021077564798254</v>
      </c>
    </row>
    <row r="30" spans="2:28">
      <c r="B30" s="37" t="s">
        <v>135</v>
      </c>
      <c r="C30" t="s">
        <v>136</v>
      </c>
      <c r="D30" s="39">
        <v>303</v>
      </c>
      <c r="E30" t="s">
        <v>15</v>
      </c>
      <c r="F30" t="s">
        <v>353</v>
      </c>
      <c r="G30" s="70">
        <f>Resumo!F65</f>
        <v>3.3215873015873014</v>
      </c>
      <c r="H30" s="229">
        <f>Resumo!I65</f>
        <v>0.20588235294117646</v>
      </c>
      <c r="I30" s="229">
        <f>Resumo!K65</f>
        <v>0.8571428571428571</v>
      </c>
      <c r="J30" s="70">
        <f>Resumo!L65</f>
        <v>3.8571428571428572</v>
      </c>
      <c r="K30" s="70">
        <f>Resumo!M65</f>
        <v>4</v>
      </c>
      <c r="L30" s="70">
        <f>Resumo!N65</f>
        <v>3.2857142857142856</v>
      </c>
      <c r="M30" s="70">
        <f>Resumo!O65</f>
        <v>2.8571428571428572</v>
      </c>
      <c r="N30" s="70">
        <f>Resumo!P65</f>
        <v>2.8333333333333335</v>
      </c>
      <c r="O30" s="70">
        <f>Resumo!Q65</f>
        <v>2.8571428571428572</v>
      </c>
      <c r="P30" s="70">
        <f>Resumo!R65</f>
        <v>2.5</v>
      </c>
      <c r="Q30" s="70">
        <f>Resumo!S65</f>
        <v>3</v>
      </c>
      <c r="R30" s="70">
        <f>Resumo!T65</f>
        <v>4.1428571428571432</v>
      </c>
      <c r="S30" s="70">
        <f>Resumo!U65</f>
        <v>3.8</v>
      </c>
      <c r="T30" s="70">
        <f>Resumo!V65</f>
        <v>3.4285714285714284</v>
      </c>
      <c r="U30" s="70">
        <f>Resumo!W65</f>
        <v>3.2857142857142856</v>
      </c>
      <c r="V30" s="70">
        <f>Resumo!X65</f>
        <v>3.1428571428571428</v>
      </c>
      <c r="W30" s="70">
        <f>Resumo!Y65</f>
        <v>2.6666666666666665</v>
      </c>
      <c r="X30" s="70">
        <f>Resumo!Z65</f>
        <v>4.166666666666667</v>
      </c>
      <c r="Y30" s="70">
        <f>Resumo!AB65</f>
        <v>3.3215873015873014</v>
      </c>
      <c r="Z30" s="70">
        <f>Resumo!AC65</f>
        <v>3.1928855149405901</v>
      </c>
      <c r="AA30" s="70">
        <f>Resumo!AD65</f>
        <v>3.2201453098768984</v>
      </c>
      <c r="AB30" s="70">
        <f>Resumo!AE65</f>
        <v>3.3021077564798254</v>
      </c>
    </row>
    <row r="31" spans="2:28">
      <c r="B31" s="37" t="s">
        <v>188</v>
      </c>
      <c r="C31" t="s">
        <v>189</v>
      </c>
      <c r="D31" s="39">
        <v>303</v>
      </c>
      <c r="E31" t="s">
        <v>15</v>
      </c>
      <c r="F31" t="s">
        <v>353</v>
      </c>
      <c r="G31" s="70">
        <f>Resumo!F66</f>
        <v>3.2142857142857144</v>
      </c>
      <c r="H31" s="229">
        <f>Resumo!I66</f>
        <v>0.5</v>
      </c>
      <c r="I31" s="229">
        <f>Resumo!K66</f>
        <v>0.5</v>
      </c>
      <c r="J31" s="70">
        <f>Resumo!L66</f>
        <v>3</v>
      </c>
      <c r="K31" s="70">
        <f>Resumo!M66</f>
        <v>2</v>
      </c>
      <c r="L31" s="70">
        <f>Resumo!N66</f>
        <v>3</v>
      </c>
      <c r="M31" s="70">
        <f>Resumo!O66</f>
        <v>3</v>
      </c>
      <c r="N31" s="70">
        <f>Resumo!P66</f>
        <v>3</v>
      </c>
      <c r="O31" s="70">
        <f>Resumo!Q66</f>
        <v>4.5</v>
      </c>
      <c r="P31" s="70">
        <f>Resumo!R66</f>
        <v>3</v>
      </c>
      <c r="Q31" s="70">
        <f>Resumo!S66</f>
        <v>4</v>
      </c>
      <c r="R31" s="70">
        <f>Resumo!T66</f>
        <v>3.5</v>
      </c>
      <c r="S31" s="70">
        <f>Resumo!U66</f>
        <v>4.5</v>
      </c>
      <c r="T31" s="70">
        <f>Resumo!V66</f>
        <v>3</v>
      </c>
      <c r="U31" s="70">
        <f>Resumo!W66</f>
        <v>3</v>
      </c>
      <c r="V31" s="70">
        <f>Resumo!X66</f>
        <v>2.5</v>
      </c>
      <c r="W31" s="70">
        <f>Resumo!Y66</f>
        <v>3</v>
      </c>
      <c r="X31" s="70">
        <f>Resumo!Z66</f>
        <v>0</v>
      </c>
      <c r="Y31" s="70">
        <f>Resumo!AB66</f>
        <v>3.2142857142857144</v>
      </c>
      <c r="Z31" s="70">
        <f>Resumo!AC66</f>
        <v>3.1928855149405901</v>
      </c>
      <c r="AA31" s="70">
        <f>Resumo!AD66</f>
        <v>3.2201453098768984</v>
      </c>
      <c r="AB31" s="70">
        <f>Resumo!AE66</f>
        <v>3.3021077564798254</v>
      </c>
    </row>
    <row r="32" spans="2:28">
      <c r="B32" s="37" t="s">
        <v>170</v>
      </c>
      <c r="C32" t="s">
        <v>171</v>
      </c>
      <c r="D32" s="39">
        <v>303</v>
      </c>
      <c r="E32" t="s">
        <v>15</v>
      </c>
      <c r="F32" t="s">
        <v>353</v>
      </c>
      <c r="G32" s="70">
        <f>Resumo!F67</f>
        <v>2.812698412698412</v>
      </c>
      <c r="H32" s="229">
        <f>Resumo!I67</f>
        <v>0.5625</v>
      </c>
      <c r="I32" s="229">
        <f>Resumo!K67</f>
        <v>0.55555555555555558</v>
      </c>
      <c r="J32" s="70">
        <f>Resumo!L67</f>
        <v>3.1111111111111112</v>
      </c>
      <c r="K32" s="70">
        <f>Resumo!M67</f>
        <v>3.5555555555555554</v>
      </c>
      <c r="L32" s="70">
        <f>Resumo!N67</f>
        <v>2</v>
      </c>
      <c r="M32" s="70">
        <f>Resumo!O67</f>
        <v>2</v>
      </c>
      <c r="N32" s="70">
        <f>Resumo!P67</f>
        <v>3.125</v>
      </c>
      <c r="O32" s="70">
        <f>Resumo!Q67</f>
        <v>2.8888888888888888</v>
      </c>
      <c r="P32" s="70">
        <f>Resumo!R67</f>
        <v>1.6666666666666667</v>
      </c>
      <c r="Q32" s="70">
        <f>Resumo!S67</f>
        <v>3</v>
      </c>
      <c r="R32" s="70">
        <f>Resumo!T67</f>
        <v>3.4444444444444446</v>
      </c>
      <c r="S32" s="70">
        <f>Resumo!U67</f>
        <v>3.8888888888888888</v>
      </c>
      <c r="T32" s="70">
        <f>Resumo!V67</f>
        <v>2.6666666666666665</v>
      </c>
      <c r="U32" s="70">
        <f>Resumo!W67</f>
        <v>3.2222222222222223</v>
      </c>
      <c r="V32" s="70">
        <f>Resumo!X67</f>
        <v>2.8888888888888888</v>
      </c>
      <c r="W32" s="70">
        <f>Resumo!Y67</f>
        <v>1.8571428571428572</v>
      </c>
      <c r="X32" s="70">
        <f>Resumo!Z67</f>
        <v>2.875</v>
      </c>
      <c r="Y32" s="70">
        <f>Resumo!AB67</f>
        <v>2.812698412698412</v>
      </c>
      <c r="Z32" s="70">
        <f>Resumo!AC67</f>
        <v>3.1928855149405901</v>
      </c>
      <c r="AA32" s="70">
        <f>Resumo!AD67</f>
        <v>3.2201453098768984</v>
      </c>
      <c r="AB32" s="70">
        <f>Resumo!AE67</f>
        <v>3.3021077564798254</v>
      </c>
    </row>
    <row r="33" spans="2:28">
      <c r="B33" s="37" t="s">
        <v>87</v>
      </c>
      <c r="C33" t="s">
        <v>88</v>
      </c>
      <c r="D33" s="39">
        <v>303</v>
      </c>
      <c r="E33" t="s">
        <v>15</v>
      </c>
      <c r="F33" t="s">
        <v>353</v>
      </c>
      <c r="G33" s="70">
        <f>Resumo!F68</f>
        <v>3.6947293447293448</v>
      </c>
      <c r="H33" s="229">
        <f>Resumo!I68</f>
        <v>0.5</v>
      </c>
      <c r="I33" s="229">
        <f>Resumo!K68</f>
        <v>0.69230769230769229</v>
      </c>
      <c r="J33" s="70">
        <f>Resumo!L68</f>
        <v>3.8461538461538463</v>
      </c>
      <c r="K33" s="70">
        <f>Resumo!M68</f>
        <v>4</v>
      </c>
      <c r="L33" s="70">
        <f>Resumo!N68</f>
        <v>2.8333333333333335</v>
      </c>
      <c r="M33" s="70">
        <f>Resumo!O68</f>
        <v>3.0833333333333335</v>
      </c>
      <c r="N33" s="70">
        <f>Resumo!P68</f>
        <v>3.6923076923076925</v>
      </c>
      <c r="O33" s="70">
        <f>Resumo!Q68</f>
        <v>3.6153846153846154</v>
      </c>
      <c r="P33" s="70">
        <f>Resumo!R68</f>
        <v>2.8888888888888888</v>
      </c>
      <c r="Q33" s="70">
        <f>Resumo!S68</f>
        <v>3.9230769230769229</v>
      </c>
      <c r="R33" s="70">
        <f>Resumo!T68</f>
        <v>4.3076923076923075</v>
      </c>
      <c r="S33" s="70">
        <f>Resumo!U68</f>
        <v>4.3076923076923075</v>
      </c>
      <c r="T33" s="70">
        <f>Resumo!V68</f>
        <v>3.7692307692307692</v>
      </c>
      <c r="U33" s="70">
        <f>Resumo!W68</f>
        <v>3.6923076923076925</v>
      </c>
      <c r="V33" s="70">
        <f>Resumo!X68</f>
        <v>3.7692307692307692</v>
      </c>
      <c r="W33" s="70">
        <f>Resumo!Y68</f>
        <v>3.6923076923076925</v>
      </c>
      <c r="X33" s="70">
        <f>Resumo!Z68</f>
        <v>4</v>
      </c>
      <c r="Y33" s="70">
        <f>Resumo!AB68</f>
        <v>3.6947293447293448</v>
      </c>
      <c r="Z33" s="70">
        <f>Resumo!AC68</f>
        <v>3.1928855149405901</v>
      </c>
      <c r="AA33" s="70">
        <f>Resumo!AD68</f>
        <v>3.2201453098768984</v>
      </c>
      <c r="AB33" s="70">
        <f>Resumo!AE68</f>
        <v>3.3021077564798254</v>
      </c>
    </row>
    <row r="34" spans="2:28">
      <c r="B34" s="37" t="s">
        <v>260</v>
      </c>
      <c r="C34" t="s">
        <v>261</v>
      </c>
      <c r="D34" s="39">
        <v>303</v>
      </c>
      <c r="E34" t="s">
        <v>15</v>
      </c>
      <c r="F34" t="s">
        <v>353</v>
      </c>
      <c r="G34" s="70">
        <f>Resumo!F69</f>
        <v>2.8644444444444446</v>
      </c>
      <c r="H34" s="229">
        <f>Resumo!I69</f>
        <v>0.23809523809523808</v>
      </c>
      <c r="I34" s="229">
        <f>Resumo!K69</f>
        <v>0.2</v>
      </c>
      <c r="J34" s="70">
        <f>Resumo!L69</f>
        <v>2.4</v>
      </c>
      <c r="K34" s="70">
        <f>Resumo!M69</f>
        <v>2.6</v>
      </c>
      <c r="L34" s="70">
        <f>Resumo!N69</f>
        <v>2.4</v>
      </c>
      <c r="M34" s="70">
        <f>Resumo!O69</f>
        <v>2</v>
      </c>
      <c r="N34" s="70">
        <f>Resumo!P69</f>
        <v>2.2000000000000002</v>
      </c>
      <c r="O34" s="70">
        <f>Resumo!Q69</f>
        <v>3</v>
      </c>
      <c r="P34" s="70">
        <f>Resumo!R69</f>
        <v>2.5</v>
      </c>
      <c r="Q34" s="70">
        <f>Resumo!S69</f>
        <v>2.6</v>
      </c>
      <c r="R34" s="70">
        <f>Resumo!T69</f>
        <v>4</v>
      </c>
      <c r="S34" s="70">
        <f>Resumo!U69</f>
        <v>4.5999999999999996</v>
      </c>
      <c r="T34" s="70">
        <f>Resumo!V69</f>
        <v>2.6</v>
      </c>
      <c r="U34" s="70">
        <f>Resumo!W69</f>
        <v>2.8</v>
      </c>
      <c r="V34" s="70">
        <f>Resumo!X69</f>
        <v>3</v>
      </c>
      <c r="W34" s="70">
        <f>Resumo!Y69</f>
        <v>2.6666666666666665</v>
      </c>
      <c r="X34" s="70">
        <f>Resumo!Z69</f>
        <v>3.6</v>
      </c>
      <c r="Y34" s="70">
        <f>Resumo!AB69</f>
        <v>2.8644444444444446</v>
      </c>
      <c r="Z34" s="70">
        <f>Resumo!AC69</f>
        <v>3.1928855149405901</v>
      </c>
      <c r="AA34" s="70">
        <f>Resumo!AD69</f>
        <v>3.2201453098768984</v>
      </c>
      <c r="AB34" s="70">
        <f>Resumo!AE69</f>
        <v>3.3021077564798254</v>
      </c>
    </row>
    <row r="35" spans="2:28">
      <c r="B35" s="37" t="s">
        <v>186</v>
      </c>
      <c r="C35" t="s">
        <v>187</v>
      </c>
      <c r="D35" s="39">
        <v>303</v>
      </c>
      <c r="E35" t="s">
        <v>15</v>
      </c>
      <c r="F35" t="s">
        <v>353</v>
      </c>
      <c r="G35" s="70">
        <f>Resumo!F70</f>
        <v>3.5825396825396831</v>
      </c>
      <c r="H35" s="229">
        <f>Resumo!I70</f>
        <v>0.25925925925925924</v>
      </c>
      <c r="I35" s="229">
        <f>Resumo!K70</f>
        <v>0.42857142857142855</v>
      </c>
      <c r="J35" s="70">
        <f>Resumo!L70</f>
        <v>3.5714285714285716</v>
      </c>
      <c r="K35" s="70">
        <f>Resumo!M70</f>
        <v>3.7142857142857144</v>
      </c>
      <c r="L35" s="70">
        <f>Resumo!N70</f>
        <v>3.1666666666666665</v>
      </c>
      <c r="M35" s="70">
        <f>Resumo!O70</f>
        <v>3</v>
      </c>
      <c r="N35" s="70">
        <f>Resumo!P70</f>
        <v>3.7142857142857144</v>
      </c>
      <c r="O35" s="70">
        <f>Resumo!Q70</f>
        <v>3.2857142857142856</v>
      </c>
      <c r="P35" s="70">
        <f>Resumo!R70</f>
        <v>3.2857142857142856</v>
      </c>
      <c r="Q35" s="70">
        <f>Resumo!S70</f>
        <v>3.7142857142857144</v>
      </c>
      <c r="R35" s="70">
        <f>Resumo!T70</f>
        <v>4.2857142857142856</v>
      </c>
      <c r="S35" s="70">
        <f>Resumo!U70</f>
        <v>4.2857142857142856</v>
      </c>
      <c r="T35" s="70">
        <f>Resumo!V70</f>
        <v>3.4285714285714284</v>
      </c>
      <c r="U35" s="70">
        <f>Resumo!W70</f>
        <v>3.1428571428571428</v>
      </c>
      <c r="V35" s="70">
        <f>Resumo!X70</f>
        <v>3.1428571428571428</v>
      </c>
      <c r="W35" s="70">
        <f>Resumo!Y70</f>
        <v>3.8571428571428572</v>
      </c>
      <c r="X35" s="70">
        <f>Resumo!Z70</f>
        <v>4.1428571428571432</v>
      </c>
      <c r="Y35" s="70">
        <f>Resumo!AB70</f>
        <v>3.5825396825396831</v>
      </c>
      <c r="Z35" s="70">
        <f>Resumo!AC70</f>
        <v>3.1928855149405901</v>
      </c>
      <c r="AA35" s="70">
        <f>Resumo!AD70</f>
        <v>3.2201453098768984</v>
      </c>
      <c r="AB35" s="70">
        <f>Resumo!AE70</f>
        <v>3.3021077564798254</v>
      </c>
    </row>
    <row r="36" spans="2:28">
      <c r="D36" s="39"/>
    </row>
    <row r="37" spans="2:28">
      <c r="C37" s="37"/>
      <c r="D37" s="88"/>
      <c r="E37" s="37"/>
      <c r="F37" s="37"/>
      <c r="G37" s="37"/>
    </row>
    <row r="38" spans="2:28">
      <c r="B38" s="83"/>
      <c r="C38" s="37"/>
      <c r="D38" s="88"/>
      <c r="E38" s="37"/>
      <c r="F38" s="37"/>
      <c r="G38" s="37"/>
    </row>
    <row r="39" spans="2:28">
      <c r="B39" s="83"/>
      <c r="C39" s="37"/>
      <c r="D39" s="88"/>
      <c r="E39" s="37"/>
      <c r="F39" s="37"/>
      <c r="G39" s="37"/>
    </row>
    <row r="40" spans="2:28">
      <c r="B40" s="83"/>
      <c r="C40" s="37"/>
      <c r="D40" s="88"/>
      <c r="E40" s="37"/>
      <c r="F40" s="37"/>
      <c r="G40" s="37"/>
    </row>
    <row r="41" spans="2:28">
      <c r="B41" s="83"/>
      <c r="C41" s="83"/>
      <c r="D41" s="103"/>
      <c r="E41" s="83"/>
      <c r="F41" s="37"/>
      <c r="G41" s="37"/>
    </row>
    <row r="42" spans="2:28">
      <c r="B42" s="83"/>
      <c r="C42" s="83"/>
      <c r="D42" s="103"/>
      <c r="E42" s="83"/>
      <c r="F42" s="37"/>
      <c r="G42" s="37"/>
    </row>
    <row r="43" spans="2:28">
      <c r="B43" s="83"/>
      <c r="C43" s="83"/>
      <c r="D43" s="103"/>
      <c r="E43" s="83"/>
      <c r="F43" s="37"/>
      <c r="G43" s="37"/>
    </row>
    <row r="44" spans="2:28">
      <c r="B44" s="83"/>
      <c r="C44" s="83"/>
      <c r="D44" s="103"/>
      <c r="E44" s="83"/>
      <c r="F44" s="37"/>
      <c r="G44" s="37"/>
    </row>
    <row r="45" spans="2:28">
      <c r="B45" s="83"/>
      <c r="C45" s="83"/>
      <c r="D45" s="103"/>
      <c r="E45" s="83"/>
      <c r="F45" s="37"/>
      <c r="G45" s="37"/>
    </row>
    <row r="46" spans="2:28">
      <c r="B46" s="83"/>
      <c r="C46" s="83"/>
      <c r="D46" s="103"/>
      <c r="E46" s="83"/>
      <c r="F46" s="37"/>
      <c r="G46" s="37"/>
    </row>
    <row r="47" spans="2:28">
      <c r="B47" s="83"/>
      <c r="C47" s="83"/>
      <c r="D47" s="103"/>
      <c r="E47" s="83"/>
      <c r="F47" s="37"/>
      <c r="G47" s="37"/>
    </row>
    <row r="48" spans="2:28">
      <c r="B48" s="83"/>
      <c r="C48" s="83"/>
      <c r="D48" s="103"/>
      <c r="E48" s="83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2:5">
      <c r="D97" s="39"/>
    </row>
    <row r="98" spans="2:5">
      <c r="D98" s="39"/>
    </row>
    <row r="99" spans="2:5">
      <c r="D99" s="39"/>
    </row>
    <row r="100" spans="2:5">
      <c r="D100" s="39"/>
    </row>
    <row r="101" spans="2:5">
      <c r="D101" s="39"/>
    </row>
    <row r="102" spans="2:5">
      <c r="D102" s="39"/>
    </row>
    <row r="103" spans="2:5">
      <c r="D103" s="39"/>
    </row>
    <row r="104" spans="2:5">
      <c r="D104" s="39"/>
    </row>
    <row r="105" spans="2:5">
      <c r="D105" s="39"/>
    </row>
    <row r="106" spans="2:5">
      <c r="D106" s="39"/>
    </row>
    <row r="107" spans="2:5">
      <c r="D107" s="39"/>
    </row>
    <row r="108" spans="2:5">
      <c r="D108" s="39"/>
    </row>
    <row r="109" spans="2:5">
      <c r="D109" s="39"/>
    </row>
    <row r="110" spans="2:5">
      <c r="D110" s="39"/>
    </row>
    <row r="111" spans="2:5">
      <c r="D111" s="39"/>
    </row>
    <row r="112" spans="2:5">
      <c r="B112" s="37" t="s">
        <v>104</v>
      </c>
      <c r="C112" t="s">
        <v>105</v>
      </c>
      <c r="D112" s="39">
        <v>303</v>
      </c>
      <c r="E112" t="s">
        <v>15</v>
      </c>
    </row>
    <row r="113" spans="2:5">
      <c r="B113" s="37" t="s">
        <v>176</v>
      </c>
      <c r="C113" t="s">
        <v>177</v>
      </c>
      <c r="D113" s="39">
        <v>303</v>
      </c>
      <c r="E113" t="s">
        <v>15</v>
      </c>
    </row>
    <row r="114" spans="2:5">
      <c r="B114" s="37" t="s">
        <v>164</v>
      </c>
      <c r="C114" t="s">
        <v>165</v>
      </c>
      <c r="D114" s="39">
        <v>303</v>
      </c>
      <c r="E114" t="s">
        <v>15</v>
      </c>
    </row>
    <row r="115" spans="2:5">
      <c r="B115" s="37" t="s">
        <v>135</v>
      </c>
      <c r="C115" t="s">
        <v>136</v>
      </c>
      <c r="D115" s="39">
        <v>303</v>
      </c>
      <c r="E115" t="s">
        <v>15</v>
      </c>
    </row>
    <row r="116" spans="2:5">
      <c r="B116" s="37" t="s">
        <v>188</v>
      </c>
      <c r="C116" t="s">
        <v>189</v>
      </c>
      <c r="D116" s="39">
        <v>303</v>
      </c>
      <c r="E116" t="s">
        <v>15</v>
      </c>
    </row>
    <row r="117" spans="2:5">
      <c r="B117" s="37" t="s">
        <v>170</v>
      </c>
      <c r="C117" t="s">
        <v>171</v>
      </c>
      <c r="D117" s="39">
        <v>303</v>
      </c>
      <c r="E117" t="s">
        <v>15</v>
      </c>
    </row>
    <row r="118" spans="2:5">
      <c r="B118" s="37" t="s">
        <v>87</v>
      </c>
      <c r="C118" t="s">
        <v>88</v>
      </c>
      <c r="D118" s="39">
        <v>303</v>
      </c>
      <c r="E118" t="s">
        <v>15</v>
      </c>
    </row>
    <row r="119" spans="2:5">
      <c r="B119" s="37" t="s">
        <v>211</v>
      </c>
      <c r="C119" t="s">
        <v>212</v>
      </c>
      <c r="D119" s="39">
        <v>303</v>
      </c>
      <c r="E119" t="s">
        <v>15</v>
      </c>
    </row>
    <row r="120" spans="2:5">
      <c r="B120" s="37" t="s">
        <v>260</v>
      </c>
      <c r="C120" t="s">
        <v>261</v>
      </c>
      <c r="D120" s="39">
        <v>303</v>
      </c>
      <c r="E120" t="s">
        <v>15</v>
      </c>
    </row>
    <row r="121" spans="2:5">
      <c r="B121" s="37" t="s">
        <v>186</v>
      </c>
      <c r="C121" t="s">
        <v>187</v>
      </c>
      <c r="D121" s="39">
        <v>303</v>
      </c>
      <c r="E121" t="s">
        <v>15</v>
      </c>
    </row>
    <row r="122" spans="2:5">
      <c r="B122" s="37" t="s">
        <v>229</v>
      </c>
      <c r="C122" t="s">
        <v>230</v>
      </c>
      <c r="D122" s="39">
        <v>304</v>
      </c>
      <c r="E122" t="s">
        <v>16</v>
      </c>
    </row>
    <row r="123" spans="2:5">
      <c r="B123" s="37" t="s">
        <v>61</v>
      </c>
      <c r="C123" t="s">
        <v>62</v>
      </c>
      <c r="D123" s="39">
        <v>304</v>
      </c>
      <c r="E123" t="s">
        <v>16</v>
      </c>
    </row>
    <row r="124" spans="2:5">
      <c r="B124" s="37" t="s">
        <v>73</v>
      </c>
      <c r="C124" t="s">
        <v>74</v>
      </c>
      <c r="D124" s="39">
        <v>304</v>
      </c>
      <c r="E124" t="s">
        <v>16</v>
      </c>
    </row>
    <row r="125" spans="2:5">
      <c r="B125" s="37" t="s">
        <v>100</v>
      </c>
      <c r="C125" t="s">
        <v>101</v>
      </c>
      <c r="D125" s="39">
        <v>304</v>
      </c>
      <c r="E125" t="s">
        <v>16</v>
      </c>
    </row>
    <row r="126" spans="2:5">
      <c r="B126" s="37" t="s">
        <v>126</v>
      </c>
      <c r="C126" t="s">
        <v>127</v>
      </c>
      <c r="D126" s="39">
        <v>304</v>
      </c>
      <c r="E126" t="s">
        <v>16</v>
      </c>
    </row>
    <row r="127" spans="2:5">
      <c r="B127" s="37" t="s">
        <v>65</v>
      </c>
      <c r="C127" t="s">
        <v>66</v>
      </c>
      <c r="D127" s="39">
        <v>304</v>
      </c>
      <c r="E127" t="s">
        <v>16</v>
      </c>
    </row>
    <row r="128" spans="2:5">
      <c r="B128" s="37" t="s">
        <v>128</v>
      </c>
      <c r="C128" t="s">
        <v>129</v>
      </c>
      <c r="D128" s="39">
        <v>304</v>
      </c>
      <c r="E128" t="s">
        <v>16</v>
      </c>
    </row>
    <row r="129" spans="2:5">
      <c r="B129" s="37" t="s">
        <v>57</v>
      </c>
      <c r="C129" t="s">
        <v>58</v>
      </c>
      <c r="D129" s="39">
        <v>304</v>
      </c>
      <c r="E129" t="s">
        <v>16</v>
      </c>
    </row>
    <row r="130" spans="2:5">
      <c r="B130" s="37" t="s">
        <v>55</v>
      </c>
      <c r="C130" t="s">
        <v>56</v>
      </c>
      <c r="D130" s="39">
        <v>304</v>
      </c>
      <c r="E130" t="s">
        <v>16</v>
      </c>
    </row>
    <row r="131" spans="2:5">
      <c r="B131" s="37" t="s">
        <v>75</v>
      </c>
      <c r="C131" t="s">
        <v>76</v>
      </c>
      <c r="D131" s="39">
        <v>304</v>
      </c>
      <c r="E131" t="s">
        <v>16</v>
      </c>
    </row>
    <row r="132" spans="2:5">
      <c r="B132" s="37" t="s">
        <v>67</v>
      </c>
      <c r="C132" t="s">
        <v>68</v>
      </c>
      <c r="D132" s="39">
        <v>304</v>
      </c>
      <c r="E132" t="s">
        <v>16</v>
      </c>
    </row>
    <row r="133" spans="2:5">
      <c r="B133" s="37" t="s">
        <v>69</v>
      </c>
      <c r="C133" t="s">
        <v>70</v>
      </c>
      <c r="D133" s="39">
        <v>304</v>
      </c>
      <c r="E133" t="s">
        <v>16</v>
      </c>
    </row>
    <row r="134" spans="2:5">
      <c r="B134" s="37" t="s">
        <v>198</v>
      </c>
      <c r="C134" t="s">
        <v>199</v>
      </c>
      <c r="D134" s="39">
        <v>304</v>
      </c>
      <c r="E134" t="s">
        <v>16</v>
      </c>
    </row>
    <row r="135" spans="2:5">
      <c r="B135" s="37" t="s">
        <v>111</v>
      </c>
      <c r="C135" t="s">
        <v>112</v>
      </c>
      <c r="D135" s="39">
        <v>305</v>
      </c>
      <c r="E135" t="s">
        <v>17</v>
      </c>
    </row>
    <row r="136" spans="2:5">
      <c r="B136" s="37" t="s">
        <v>206</v>
      </c>
      <c r="C136" t="s">
        <v>207</v>
      </c>
      <c r="D136" s="39">
        <v>305</v>
      </c>
      <c r="E136" t="s">
        <v>17</v>
      </c>
    </row>
    <row r="137" spans="2:5">
      <c r="B137" s="37" t="s">
        <v>225</v>
      </c>
      <c r="C137" t="s">
        <v>226</v>
      </c>
      <c r="D137" s="39">
        <v>305</v>
      </c>
      <c r="E137" t="s">
        <v>17</v>
      </c>
    </row>
    <row r="138" spans="2:5">
      <c r="B138" s="37" t="s">
        <v>89</v>
      </c>
      <c r="C138" t="s">
        <v>90</v>
      </c>
      <c r="D138" s="39">
        <v>306</v>
      </c>
      <c r="E138" t="s">
        <v>18</v>
      </c>
    </row>
    <row r="139" spans="2:5">
      <c r="B139" s="37" t="s">
        <v>233</v>
      </c>
      <c r="C139" t="s">
        <v>234</v>
      </c>
      <c r="D139" s="39">
        <v>306</v>
      </c>
      <c r="E139" t="s">
        <v>18</v>
      </c>
    </row>
    <row r="140" spans="2:5">
      <c r="B140" s="37" t="s">
        <v>235</v>
      </c>
      <c r="C140" t="s">
        <v>236</v>
      </c>
      <c r="D140" s="39">
        <v>306</v>
      </c>
      <c r="E140" t="s">
        <v>18</v>
      </c>
    </row>
    <row r="141" spans="2:5">
      <c r="B141" s="37" t="s">
        <v>59</v>
      </c>
      <c r="C141" t="s">
        <v>60</v>
      </c>
      <c r="D141" s="39">
        <v>308</v>
      </c>
      <c r="E141" t="s">
        <v>19</v>
      </c>
    </row>
    <row r="142" spans="2:5">
      <c r="B142" s="37" t="s">
        <v>132</v>
      </c>
      <c r="C142" t="s">
        <v>92</v>
      </c>
      <c r="D142" s="39">
        <v>308</v>
      </c>
      <c r="E142" t="s">
        <v>19</v>
      </c>
    </row>
    <row r="143" spans="2:5">
      <c r="B143" s="37" t="s">
        <v>97</v>
      </c>
      <c r="C143" t="s">
        <v>92</v>
      </c>
      <c r="D143" s="39">
        <v>308</v>
      </c>
      <c r="E143" t="s">
        <v>19</v>
      </c>
    </row>
    <row r="144" spans="2:5">
      <c r="B144" s="37" t="s">
        <v>145</v>
      </c>
      <c r="C144" t="s">
        <v>146</v>
      </c>
      <c r="D144" s="39">
        <v>308</v>
      </c>
      <c r="E144" t="s">
        <v>19</v>
      </c>
    </row>
    <row r="145" spans="2:5">
      <c r="B145" s="37" t="s">
        <v>166</v>
      </c>
      <c r="C145" t="s">
        <v>167</v>
      </c>
      <c r="D145" s="39">
        <v>308</v>
      </c>
      <c r="E145" t="s">
        <v>19</v>
      </c>
    </row>
    <row r="146" spans="2:5">
      <c r="B146" s="37" t="s">
        <v>119</v>
      </c>
      <c r="C146" t="s">
        <v>120</v>
      </c>
      <c r="D146" s="39">
        <v>308</v>
      </c>
      <c r="E146" t="s">
        <v>19</v>
      </c>
    </row>
    <row r="147" spans="2:5">
      <c r="B147" s="37" t="s">
        <v>168</v>
      </c>
      <c r="C147" t="s">
        <v>169</v>
      </c>
      <c r="D147" s="39">
        <v>308</v>
      </c>
      <c r="E147" t="s">
        <v>19</v>
      </c>
    </row>
    <row r="148" spans="2:5">
      <c r="B148" s="37" t="s">
        <v>124</v>
      </c>
      <c r="C148" t="s">
        <v>125</v>
      </c>
      <c r="D148" s="39">
        <v>308</v>
      </c>
      <c r="E148" t="s">
        <v>19</v>
      </c>
    </row>
    <row r="149" spans="2:5">
      <c r="B149" s="37" t="s">
        <v>190</v>
      </c>
      <c r="C149" t="s">
        <v>191</v>
      </c>
      <c r="D149" s="39">
        <v>309</v>
      </c>
      <c r="E149" t="s">
        <v>20</v>
      </c>
    </row>
    <row r="150" spans="2:5">
      <c r="B150" s="37" t="s">
        <v>137</v>
      </c>
      <c r="C150" t="s">
        <v>138</v>
      </c>
      <c r="D150" s="39">
        <v>309</v>
      </c>
      <c r="E150" t="s">
        <v>20</v>
      </c>
    </row>
    <row r="151" spans="2:5">
      <c r="B151" s="37" t="s">
        <v>139</v>
      </c>
      <c r="C151" t="s">
        <v>140</v>
      </c>
      <c r="D151" s="39">
        <v>309</v>
      </c>
      <c r="E151" t="s">
        <v>20</v>
      </c>
    </row>
    <row r="152" spans="2:5">
      <c r="B152" s="37" t="s">
        <v>141</v>
      </c>
      <c r="C152" t="s">
        <v>142</v>
      </c>
      <c r="D152" s="39">
        <v>310</v>
      </c>
      <c r="E152" t="s">
        <v>21</v>
      </c>
    </row>
    <row r="153" spans="2:5">
      <c r="B153" s="37" t="s">
        <v>143</v>
      </c>
      <c r="C153" t="s">
        <v>144</v>
      </c>
      <c r="D153" s="39">
        <v>310</v>
      </c>
      <c r="E153" t="s">
        <v>21</v>
      </c>
    </row>
    <row r="154" spans="2:5">
      <c r="B154" s="37" t="s">
        <v>221</v>
      </c>
      <c r="C154" t="s">
        <v>222</v>
      </c>
      <c r="D154" s="39">
        <v>311</v>
      </c>
      <c r="E154" t="s">
        <v>22</v>
      </c>
    </row>
    <row r="155" spans="2:5">
      <c r="B155" s="37" t="s">
        <v>130</v>
      </c>
      <c r="C155" t="s">
        <v>131</v>
      </c>
      <c r="D155" s="39">
        <v>311</v>
      </c>
      <c r="E155" t="s">
        <v>22</v>
      </c>
    </row>
    <row r="156" spans="2:5">
      <c r="B156" s="37" t="s">
        <v>262</v>
      </c>
      <c r="C156" t="s">
        <v>263</v>
      </c>
      <c r="D156" s="39">
        <v>311</v>
      </c>
      <c r="E156" t="s">
        <v>22</v>
      </c>
    </row>
    <row r="157" spans="2:5">
      <c r="B157" s="37" t="s">
        <v>180</v>
      </c>
      <c r="C157" t="s">
        <v>181</v>
      </c>
      <c r="D157" s="39">
        <v>311</v>
      </c>
      <c r="E157" t="s">
        <v>22</v>
      </c>
    </row>
    <row r="158" spans="2:5">
      <c r="B158" s="37" t="s">
        <v>77</v>
      </c>
      <c r="C158" t="s">
        <v>78</v>
      </c>
      <c r="D158" s="39">
        <v>312</v>
      </c>
      <c r="E158" t="s">
        <v>16</v>
      </c>
    </row>
    <row r="159" spans="2:5">
      <c r="B159" s="37" t="s">
        <v>79</v>
      </c>
      <c r="C159" t="s">
        <v>80</v>
      </c>
      <c r="D159" s="39">
        <v>312</v>
      </c>
      <c r="E159" t="s">
        <v>16</v>
      </c>
    </row>
    <row r="160" spans="2:5">
      <c r="B160" s="37" t="s">
        <v>81</v>
      </c>
      <c r="C160" t="s">
        <v>82</v>
      </c>
      <c r="D160" s="39">
        <v>312</v>
      </c>
      <c r="E160" t="s">
        <v>16</v>
      </c>
    </row>
    <row r="161" spans="2:5">
      <c r="B161" s="37" t="s">
        <v>83</v>
      </c>
      <c r="C161" t="s">
        <v>84</v>
      </c>
      <c r="D161" s="39">
        <v>312</v>
      </c>
      <c r="E161" t="s">
        <v>16</v>
      </c>
    </row>
    <row r="162" spans="2:5">
      <c r="B162" s="37" t="s">
        <v>85</v>
      </c>
      <c r="C162" t="s">
        <v>86</v>
      </c>
      <c r="D162" s="39">
        <v>312</v>
      </c>
      <c r="E162" t="s">
        <v>16</v>
      </c>
    </row>
    <row r="163" spans="2:5">
      <c r="B163" s="37" t="s">
        <v>71</v>
      </c>
      <c r="C163" t="s">
        <v>72</v>
      </c>
      <c r="D163" s="39">
        <v>312</v>
      </c>
      <c r="E163" t="s">
        <v>16</v>
      </c>
    </row>
    <row r="164" spans="2:5">
      <c r="B164" s="37" t="s">
        <v>213</v>
      </c>
      <c r="C164" t="s">
        <v>54</v>
      </c>
      <c r="D164" s="39">
        <v>351</v>
      </c>
      <c r="E164" t="s">
        <v>214</v>
      </c>
    </row>
    <row r="165" spans="2:5">
      <c r="B165" s="37" t="s">
        <v>215</v>
      </c>
      <c r="C165" t="s">
        <v>99</v>
      </c>
      <c r="D165" s="39">
        <v>351</v>
      </c>
      <c r="E165" t="s">
        <v>214</v>
      </c>
    </row>
    <row r="166" spans="2:5">
      <c r="B166" s="37" t="s">
        <v>202</v>
      </c>
      <c r="C166" t="s">
        <v>109</v>
      </c>
      <c r="D166" s="39">
        <v>352</v>
      </c>
      <c r="E166" t="s">
        <v>203</v>
      </c>
    </row>
    <row r="167" spans="2:5">
      <c r="B167" s="37" t="s">
        <v>108</v>
      </c>
      <c r="C167" t="s">
        <v>109</v>
      </c>
      <c r="D167" s="39">
        <v>353</v>
      </c>
      <c r="E167" t="s">
        <v>110</v>
      </c>
    </row>
    <row r="168" spans="2:5">
      <c r="B168" s="37" t="s">
        <v>208</v>
      </c>
      <c r="C168" t="s">
        <v>105</v>
      </c>
      <c r="D168" s="39">
        <v>355</v>
      </c>
      <c r="E168" t="s">
        <v>23</v>
      </c>
    </row>
    <row r="169" spans="2:5">
      <c r="B169" s="37" t="s">
        <v>121</v>
      </c>
      <c r="C169" t="s">
        <v>122</v>
      </c>
      <c r="D169" s="39">
        <v>355</v>
      </c>
      <c r="E169" t="s">
        <v>23</v>
      </c>
    </row>
    <row r="170" spans="2:5">
      <c r="B170" s="37" t="s">
        <v>123</v>
      </c>
      <c r="C170" t="s">
        <v>122</v>
      </c>
      <c r="D170" s="39">
        <v>355</v>
      </c>
      <c r="E170" t="s">
        <v>23</v>
      </c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5"/>
  <sheetViews>
    <sheetView topLeftCell="E1" workbookViewId="0">
      <selection activeCell="T9" sqref="T9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Escola de Enxeñaría de Telecomunicación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8.25" customHeight="1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111</v>
      </c>
      <c r="C28" t="s">
        <v>112</v>
      </c>
      <c r="D28" s="39">
        <v>305</v>
      </c>
      <c r="E28" t="s">
        <v>17</v>
      </c>
      <c r="F28" t="s">
        <v>352</v>
      </c>
      <c r="G28" s="70">
        <f>Resumo!F80</f>
        <v>3.0465282865282859</v>
      </c>
      <c r="H28" s="229">
        <f>Resumo!I80</f>
        <v>0.3</v>
      </c>
      <c r="I28" s="229">
        <f>Resumo!K80</f>
        <v>0.66666666666666663</v>
      </c>
      <c r="J28" s="70">
        <f>Resumo!L80</f>
        <v>3.0714285714285716</v>
      </c>
      <c r="K28" s="70">
        <f>Resumo!M80</f>
        <v>3.2</v>
      </c>
      <c r="L28" s="70">
        <f>Resumo!N80</f>
        <v>2.4285714285714284</v>
      </c>
      <c r="M28" s="70">
        <f>Resumo!O80</f>
        <v>2</v>
      </c>
      <c r="N28" s="70">
        <f>Resumo!P80</f>
        <v>2.5333333333333332</v>
      </c>
      <c r="O28" s="70">
        <f>Resumo!Q80</f>
        <v>2.6</v>
      </c>
      <c r="P28" s="70">
        <f>Resumo!R80</f>
        <v>4.7777777777777777</v>
      </c>
      <c r="Q28" s="70">
        <f>Resumo!S80</f>
        <v>3</v>
      </c>
      <c r="R28" s="70">
        <f>Resumo!T80</f>
        <v>3.1428571428571428</v>
      </c>
      <c r="S28" s="70">
        <f>Resumo!U80</f>
        <v>4.2666666666666666</v>
      </c>
      <c r="T28" s="70">
        <f>Resumo!V80</f>
        <v>2.9333333333333331</v>
      </c>
      <c r="U28" s="70">
        <f>Resumo!W80</f>
        <v>2.9285714285714284</v>
      </c>
      <c r="V28" s="70">
        <f>Resumo!X80</f>
        <v>2.9333333333333331</v>
      </c>
      <c r="W28" s="70">
        <f>Resumo!Y80</f>
        <v>2.6153846153846154</v>
      </c>
      <c r="X28" s="70">
        <f>Resumo!Z80</f>
        <v>3.2666666666666666</v>
      </c>
      <c r="Y28" s="70">
        <f>Resumo!AB80</f>
        <v>3.0465282865282859</v>
      </c>
      <c r="Z28" s="70">
        <f>Resumo!AC80</f>
        <v>3.6399308099308096</v>
      </c>
      <c r="AA28" s="70">
        <f>Resumo!AD80</f>
        <v>3.3615239392719296</v>
      </c>
      <c r="AB28" s="70">
        <f>Resumo!AE80</f>
        <v>3.3021077564798254</v>
      </c>
    </row>
    <row r="29" spans="2:28">
      <c r="B29" s="37" t="s">
        <v>206</v>
      </c>
      <c r="C29" t="s">
        <v>207</v>
      </c>
      <c r="D29" s="39">
        <v>305</v>
      </c>
      <c r="E29" t="s">
        <v>17</v>
      </c>
      <c r="F29" t="s">
        <v>353</v>
      </c>
      <c r="G29" s="70">
        <f>Resumo!F81</f>
        <v>4.2333333333333334</v>
      </c>
      <c r="H29" s="229">
        <f>Resumo!I81</f>
        <v>0.66666666666666663</v>
      </c>
      <c r="I29" s="229">
        <f>Resumo!K81</f>
        <v>1</v>
      </c>
      <c r="J29" s="70">
        <f>Resumo!L81</f>
        <v>4.5</v>
      </c>
      <c r="K29" s="70">
        <f>Resumo!M81</f>
        <v>4.5</v>
      </c>
      <c r="L29" s="70">
        <f>Resumo!N81</f>
        <v>4.5</v>
      </c>
      <c r="M29" s="70">
        <f>Resumo!O81</f>
        <v>4.5</v>
      </c>
      <c r="N29" s="70">
        <f>Resumo!P81</f>
        <v>4.5</v>
      </c>
      <c r="O29" s="70">
        <f>Resumo!Q81</f>
        <v>4</v>
      </c>
      <c r="P29" s="70">
        <f>Resumo!R81</f>
        <v>4</v>
      </c>
      <c r="Q29" s="70">
        <f>Resumo!S81</f>
        <v>4</v>
      </c>
      <c r="R29" s="70">
        <f>Resumo!T81</f>
        <v>3.5</v>
      </c>
      <c r="S29" s="70">
        <f>Resumo!U81</f>
        <v>4</v>
      </c>
      <c r="T29" s="70">
        <f>Resumo!V81</f>
        <v>4</v>
      </c>
      <c r="U29" s="70">
        <f>Resumo!W81</f>
        <v>4.5</v>
      </c>
      <c r="V29" s="70">
        <f>Resumo!X81</f>
        <v>4</v>
      </c>
      <c r="W29" s="70">
        <f>Resumo!Y81</f>
        <v>4.5</v>
      </c>
      <c r="X29" s="70">
        <f>Resumo!Z81</f>
        <v>4.5</v>
      </c>
      <c r="Y29" s="70">
        <f>Resumo!AB81</f>
        <v>4.2333333333333334</v>
      </c>
      <c r="Z29" s="70">
        <f>Resumo!AC81</f>
        <v>3.6399308099308096</v>
      </c>
      <c r="AA29" s="70">
        <f>Resumo!AD81</f>
        <v>3.3615239392719296</v>
      </c>
      <c r="AB29" s="70">
        <f>Resumo!AE81</f>
        <v>3.3021077564798254</v>
      </c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9"/>
  <sheetViews>
    <sheetView workbookViewId="0">
      <selection activeCell="L27" sqref="L27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E. U. de Estudos Empresariais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8.25" customHeight="1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89</v>
      </c>
      <c r="C28" t="s">
        <v>90</v>
      </c>
      <c r="D28" s="39">
        <v>306</v>
      </c>
      <c r="E28" t="s">
        <v>18</v>
      </c>
      <c r="F28" t="s">
        <v>352</v>
      </c>
      <c r="G28" s="70">
        <f>Resumo!F82</f>
        <v>3.4117171717171715</v>
      </c>
      <c r="H28" s="227">
        <f>Resumo!I82</f>
        <v>0.23529411764705882</v>
      </c>
      <c r="I28" s="227">
        <f>Resumo!K82</f>
        <v>0.66666666666666663</v>
      </c>
      <c r="J28" s="70">
        <f>Resumo!L82</f>
        <v>3.6666666666666665</v>
      </c>
      <c r="K28" s="70">
        <f>Resumo!M82</f>
        <v>3.75</v>
      </c>
      <c r="L28" s="70">
        <f>Resumo!N82</f>
        <v>2.7272727272727271</v>
      </c>
      <c r="M28" s="70">
        <f>Resumo!O82</f>
        <v>2.5454545454545454</v>
      </c>
      <c r="N28" s="70">
        <f>Resumo!P82</f>
        <v>3.25</v>
      </c>
      <c r="O28" s="70">
        <f>Resumo!Q82</f>
        <v>3.4166666666666665</v>
      </c>
      <c r="P28" s="70">
        <f>Resumo!R82</f>
        <v>3.1</v>
      </c>
      <c r="Q28" s="70">
        <f>Resumo!S82</f>
        <v>3.0833333333333335</v>
      </c>
      <c r="R28" s="70">
        <f>Resumo!T82</f>
        <v>3.5833333333333335</v>
      </c>
      <c r="S28" s="70">
        <f>Resumo!U82</f>
        <v>4.166666666666667</v>
      </c>
      <c r="T28" s="70">
        <f>Resumo!V82</f>
        <v>3.5</v>
      </c>
      <c r="U28" s="70">
        <f>Resumo!W82</f>
        <v>3.6363636363636362</v>
      </c>
      <c r="V28" s="70">
        <f>Resumo!X82</f>
        <v>3.5</v>
      </c>
      <c r="W28" s="70">
        <f>Resumo!Y82</f>
        <v>3.0833333333333335</v>
      </c>
      <c r="X28" s="70">
        <f>Resumo!Z82</f>
        <v>4.166666666666667</v>
      </c>
      <c r="Y28" s="70">
        <f>Resumo!AB82</f>
        <v>3.4117171717171715</v>
      </c>
      <c r="Z28" s="70">
        <f>Resumo!AC82</f>
        <v>3.8097699214365877</v>
      </c>
      <c r="AA28" s="70">
        <f>Resumo!AD82</f>
        <v>3.2201453098768984</v>
      </c>
      <c r="AB28" s="70">
        <f>Resumo!AE82</f>
        <v>3.3021077564798254</v>
      </c>
    </row>
    <row r="29" spans="2:28">
      <c r="B29" s="37" t="s">
        <v>233</v>
      </c>
      <c r="C29" t="s">
        <v>234</v>
      </c>
      <c r="D29" s="39">
        <v>306</v>
      </c>
      <c r="E29" t="s">
        <v>18</v>
      </c>
      <c r="F29" t="s">
        <v>353</v>
      </c>
      <c r="G29" s="70">
        <f>Resumo!F83</f>
        <v>4.2620370370370368</v>
      </c>
      <c r="H29" s="229">
        <f>Resumo!I83</f>
        <v>0.3</v>
      </c>
      <c r="I29" s="227">
        <f>Resumo!K83</f>
        <v>1</v>
      </c>
      <c r="J29" s="70">
        <f>Resumo!L83</f>
        <v>4.4444444444444446</v>
      </c>
      <c r="K29" s="70">
        <f>Resumo!M83</f>
        <v>4.1111111111111107</v>
      </c>
      <c r="L29" s="70">
        <f>Resumo!N83</f>
        <v>4.333333333333333</v>
      </c>
      <c r="M29" s="70">
        <f>Resumo!O83</f>
        <v>4.2222222222222223</v>
      </c>
      <c r="N29" s="70">
        <f>Resumo!P83</f>
        <v>4.125</v>
      </c>
      <c r="O29" s="70">
        <f>Resumo!Q83</f>
        <v>4.1111111111111107</v>
      </c>
      <c r="P29" s="70">
        <f>Resumo!R83</f>
        <v>4.333333333333333</v>
      </c>
      <c r="Q29" s="70">
        <f>Resumo!S83</f>
        <v>4.1111111111111107</v>
      </c>
      <c r="R29" s="70">
        <f>Resumo!T83</f>
        <v>4.333333333333333</v>
      </c>
      <c r="S29" s="70">
        <f>Resumo!U83</f>
        <v>4.333333333333333</v>
      </c>
      <c r="T29" s="70">
        <f>Resumo!V83</f>
        <v>4.4444444444444446</v>
      </c>
      <c r="U29" s="70">
        <f>Resumo!W83</f>
        <v>4.1111111111111107</v>
      </c>
      <c r="V29" s="70">
        <f>Resumo!X83</f>
        <v>4.4444444444444446</v>
      </c>
      <c r="W29" s="70">
        <f>Resumo!Y83</f>
        <v>4.2222222222222223</v>
      </c>
      <c r="X29" s="70">
        <f>Resumo!Z83</f>
        <v>4.25</v>
      </c>
      <c r="Y29" s="70">
        <f>Resumo!AB83</f>
        <v>4.2620370370370368</v>
      </c>
      <c r="Z29" s="70">
        <f>Resumo!AC83</f>
        <v>3.8097699214365877</v>
      </c>
      <c r="AA29" s="70">
        <f>Resumo!AD83</f>
        <v>3.2201453098768984</v>
      </c>
      <c r="AB29" s="70">
        <f>Resumo!AE83</f>
        <v>3.3021077564798254</v>
      </c>
    </row>
    <row r="30" spans="2:28">
      <c r="B30" s="37" t="s">
        <v>235</v>
      </c>
      <c r="C30" t="s">
        <v>236</v>
      </c>
      <c r="D30" s="39">
        <v>306</v>
      </c>
      <c r="E30" t="s">
        <v>18</v>
      </c>
      <c r="F30" t="s">
        <v>353</v>
      </c>
      <c r="G30" s="70">
        <f>Resumo!F84</f>
        <v>3.7555555555555546</v>
      </c>
      <c r="H30" s="229">
        <f>Resumo!I84</f>
        <v>0.24324324324324326</v>
      </c>
      <c r="I30" s="227">
        <f>Resumo!K84</f>
        <v>0.55555555555555558</v>
      </c>
      <c r="J30" s="70">
        <f>Resumo!L84</f>
        <v>3.6666666666666665</v>
      </c>
      <c r="K30" s="70">
        <f>Resumo!M84</f>
        <v>4</v>
      </c>
      <c r="L30" s="70">
        <f>Resumo!N84</f>
        <v>3.6666666666666665</v>
      </c>
      <c r="M30" s="70">
        <f>Resumo!O84</f>
        <v>4</v>
      </c>
      <c r="N30" s="70">
        <f>Resumo!P84</f>
        <v>3</v>
      </c>
      <c r="O30" s="70">
        <f>Resumo!Q84</f>
        <v>3.6666666666666665</v>
      </c>
      <c r="P30" s="70">
        <f>Resumo!R84</f>
        <v>3.3333333333333335</v>
      </c>
      <c r="Q30" s="70">
        <f>Resumo!S84</f>
        <v>4</v>
      </c>
      <c r="R30" s="70">
        <f>Resumo!T84</f>
        <v>4</v>
      </c>
      <c r="S30" s="70">
        <f>Resumo!U84</f>
        <v>4.666666666666667</v>
      </c>
      <c r="T30" s="70">
        <f>Resumo!V84</f>
        <v>4</v>
      </c>
      <c r="U30" s="70">
        <f>Resumo!W84</f>
        <v>3.6666666666666665</v>
      </c>
      <c r="V30" s="70">
        <f>Resumo!X84</f>
        <v>3.6666666666666665</v>
      </c>
      <c r="W30" s="70">
        <f>Resumo!Y84</f>
        <v>3.3333333333333335</v>
      </c>
      <c r="X30" s="70">
        <f>Resumo!Z84</f>
        <v>3.6666666666666665</v>
      </c>
      <c r="Y30" s="70">
        <f>Resumo!AB84</f>
        <v>3.7555555555555546</v>
      </c>
      <c r="Z30" s="70">
        <f>Resumo!AC84</f>
        <v>3.8097699214365877</v>
      </c>
      <c r="AA30" s="70">
        <f>Resumo!AD84</f>
        <v>3.2201453098768984</v>
      </c>
      <c r="AB30" s="70">
        <f>Resumo!AE84</f>
        <v>3.3021077564798254</v>
      </c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workbookViewId="0">
      <selection activeCell="A32" sqref="A32:XFD32"/>
    </sheetView>
  </sheetViews>
  <sheetFormatPr baseColWidth="10" defaultRowHeight="15"/>
  <cols>
    <col min="1" max="1" width="3.140625" customWidth="1"/>
    <col min="2" max="2" width="12.140625" style="37" customWidth="1"/>
    <col min="3" max="3" width="75.85546875" bestFit="1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Facultade de Ciencias Xurídicas e do Traballo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8.25" customHeight="1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132</v>
      </c>
      <c r="C28" t="s">
        <v>92</v>
      </c>
      <c r="D28" s="39">
        <v>308</v>
      </c>
      <c r="E28" t="s">
        <v>19</v>
      </c>
      <c r="F28" t="s">
        <v>352</v>
      </c>
      <c r="G28" s="70">
        <f>Resumo!F85</f>
        <v>2.9222222222222225</v>
      </c>
      <c r="H28" s="229">
        <f>Resumo!I85</f>
        <v>0.18518518518518517</v>
      </c>
      <c r="I28" s="229">
        <f>Resumo!K85</f>
        <v>0.3</v>
      </c>
      <c r="J28" s="70">
        <f>Resumo!L85</f>
        <v>3.1</v>
      </c>
      <c r="K28" s="70">
        <f>Resumo!M85</f>
        <v>3.4</v>
      </c>
      <c r="L28" s="70">
        <f>Resumo!N85</f>
        <v>1.5</v>
      </c>
      <c r="M28" s="70">
        <f>Resumo!O85</f>
        <v>1.7</v>
      </c>
      <c r="N28" s="70">
        <f>Resumo!P85</f>
        <v>2.8</v>
      </c>
      <c r="O28" s="70">
        <f>Resumo!Q85</f>
        <v>2.7</v>
      </c>
      <c r="P28" s="70">
        <f>Resumo!R85</f>
        <v>2.3333333333333335</v>
      </c>
      <c r="Q28" s="70">
        <f>Resumo!S85</f>
        <v>3.3</v>
      </c>
      <c r="R28" s="70">
        <f>Resumo!T85</f>
        <v>3.3</v>
      </c>
      <c r="S28" s="70">
        <f>Resumo!U85</f>
        <v>3.6</v>
      </c>
      <c r="T28" s="70">
        <f>Resumo!V85</f>
        <v>3.2</v>
      </c>
      <c r="U28" s="70">
        <f>Resumo!W85</f>
        <v>3.1</v>
      </c>
      <c r="V28" s="70">
        <f>Resumo!X85</f>
        <v>3.1</v>
      </c>
      <c r="W28" s="70">
        <f>Resumo!Y85</f>
        <v>3</v>
      </c>
      <c r="X28" s="70">
        <f>Resumo!Z85</f>
        <v>3.7</v>
      </c>
      <c r="Y28" s="70">
        <f>Resumo!AB85</f>
        <v>2.9124999999999996</v>
      </c>
      <c r="Z28" s="70">
        <f>Resumo!AC85</f>
        <v>3.0822650203332018</v>
      </c>
      <c r="AA28" s="70">
        <f>Resumo!AD85</f>
        <v>3.2201453098768984</v>
      </c>
      <c r="AB28" s="70">
        <f>Resumo!AE85</f>
        <v>3.3021077564798254</v>
      </c>
    </row>
    <row r="29" spans="2:28">
      <c r="B29" s="37" t="s">
        <v>145</v>
      </c>
      <c r="C29" t="s">
        <v>146</v>
      </c>
      <c r="D29" s="39">
        <v>308</v>
      </c>
      <c r="E29" t="s">
        <v>19</v>
      </c>
      <c r="F29" t="s">
        <v>352</v>
      </c>
      <c r="G29" s="70">
        <f>Resumo!F86</f>
        <v>2.9619865319865317</v>
      </c>
      <c r="H29" s="229">
        <f>Resumo!I86</f>
        <v>0.24</v>
      </c>
      <c r="I29" s="229">
        <f>Resumo!K86</f>
        <v>0.41666666666666669</v>
      </c>
      <c r="J29" s="70">
        <f>Resumo!L86</f>
        <v>2.8333333333333335</v>
      </c>
      <c r="K29" s="70">
        <f>Resumo!M86</f>
        <v>3.3333333333333335</v>
      </c>
      <c r="L29" s="70">
        <f>Resumo!N86</f>
        <v>2.25</v>
      </c>
      <c r="M29" s="70">
        <f>Resumo!O86</f>
        <v>2.3333333333333335</v>
      </c>
      <c r="N29" s="70">
        <f>Resumo!P86</f>
        <v>2.75</v>
      </c>
      <c r="O29" s="70">
        <f>Resumo!Q86</f>
        <v>2.6666666666666665</v>
      </c>
      <c r="P29" s="70">
        <f>Resumo!R86</f>
        <v>2.5555555555555554</v>
      </c>
      <c r="Q29" s="70">
        <f>Resumo!S86</f>
        <v>3.3333333333333335</v>
      </c>
      <c r="R29" s="70">
        <f>Resumo!T86</f>
        <v>3.5454545454545454</v>
      </c>
      <c r="S29" s="70">
        <f>Resumo!U86</f>
        <v>3.6363636363636362</v>
      </c>
      <c r="T29" s="70">
        <f>Resumo!V86</f>
        <v>2.9166666666666665</v>
      </c>
      <c r="U29" s="70">
        <f>Resumo!W86</f>
        <v>2.7</v>
      </c>
      <c r="V29" s="70">
        <f>Resumo!X86</f>
        <v>2.9166666666666665</v>
      </c>
      <c r="W29" s="70">
        <f>Resumo!Y86</f>
        <v>2.9090909090909092</v>
      </c>
      <c r="X29" s="70">
        <f>Resumo!Z86</f>
        <v>3.75</v>
      </c>
      <c r="Y29" s="70">
        <f>Resumo!AB86</f>
        <v>2.9619865319865317</v>
      </c>
      <c r="Z29" s="70">
        <f>Resumo!AC86</f>
        <v>3.0822650203332018</v>
      </c>
      <c r="AA29" s="70">
        <f>Resumo!AD86</f>
        <v>3.2201453098768984</v>
      </c>
      <c r="AB29" s="70">
        <f>Resumo!AE86</f>
        <v>3.3021077564798254</v>
      </c>
    </row>
    <row r="30" spans="2:28">
      <c r="B30" s="37" t="s">
        <v>166</v>
      </c>
      <c r="C30" t="s">
        <v>167</v>
      </c>
      <c r="D30" s="39">
        <v>308</v>
      </c>
      <c r="E30" t="s">
        <v>19</v>
      </c>
      <c r="F30" t="s">
        <v>353</v>
      </c>
      <c r="G30" s="70">
        <f>Resumo!F87</f>
        <v>3.5384615384615383</v>
      </c>
      <c r="H30" s="229">
        <f>Resumo!I87</f>
        <v>0.05</v>
      </c>
      <c r="I30" s="229">
        <f>Resumo!K87</f>
        <v>1</v>
      </c>
      <c r="J30" s="70">
        <f>Resumo!L87</f>
        <v>3</v>
      </c>
      <c r="K30" s="70">
        <f>Resumo!M87</f>
        <v>5</v>
      </c>
      <c r="L30" s="70">
        <f>Resumo!N87</f>
        <v>0</v>
      </c>
      <c r="M30" s="70">
        <f>Resumo!O87</f>
        <v>1</v>
      </c>
      <c r="N30" s="70">
        <f>Resumo!P87</f>
        <v>2</v>
      </c>
      <c r="O30" s="70">
        <f>Resumo!Q87</f>
        <v>3</v>
      </c>
      <c r="P30" s="70">
        <f>Resumo!R87</f>
        <v>0</v>
      </c>
      <c r="Q30" s="70">
        <f>Resumo!S87</f>
        <v>3</v>
      </c>
      <c r="R30" s="70">
        <f>Resumo!T87</f>
        <v>4</v>
      </c>
      <c r="S30" s="70">
        <f>Resumo!U87</f>
        <v>5</v>
      </c>
      <c r="T30" s="70">
        <f>Resumo!V87</f>
        <v>4</v>
      </c>
      <c r="U30" s="70">
        <f>Resumo!W87</f>
        <v>4</v>
      </c>
      <c r="V30" s="70">
        <f>Resumo!X87</f>
        <v>4</v>
      </c>
      <c r="W30" s="70">
        <f>Resumo!Y87</f>
        <v>4</v>
      </c>
      <c r="X30" s="70">
        <f>Resumo!Z87</f>
        <v>4</v>
      </c>
      <c r="Y30" s="70">
        <f>Resumo!AB87</f>
        <v>3.5384615384615383</v>
      </c>
      <c r="Z30" s="70">
        <f>Resumo!AC87</f>
        <v>3.0822650203332018</v>
      </c>
      <c r="AA30" s="70">
        <f>Resumo!AD87</f>
        <v>3.2201453098768984</v>
      </c>
      <c r="AB30" s="70">
        <f>Resumo!AE87</f>
        <v>3.3021077564798254</v>
      </c>
    </row>
    <row r="31" spans="2:28">
      <c r="B31" s="37" t="s">
        <v>119</v>
      </c>
      <c r="C31" t="s">
        <v>120</v>
      </c>
      <c r="D31" s="39">
        <v>308</v>
      </c>
      <c r="E31" t="s">
        <v>19</v>
      </c>
      <c r="F31" t="s">
        <v>353</v>
      </c>
      <c r="G31" s="70">
        <f>Resumo!F88</f>
        <v>3.1380952380952385</v>
      </c>
      <c r="H31" s="229">
        <f>Resumo!I88</f>
        <v>0.41176470588235292</v>
      </c>
      <c r="I31" s="229">
        <f>Resumo!K88</f>
        <v>0.42857142857142855</v>
      </c>
      <c r="J31" s="70">
        <f>Resumo!L88</f>
        <v>3.2857142857142856</v>
      </c>
      <c r="K31" s="70">
        <f>Resumo!M88</f>
        <v>3.5714285714285716</v>
      </c>
      <c r="L31" s="70">
        <f>Resumo!N88</f>
        <v>2.2857142857142856</v>
      </c>
      <c r="M31" s="70">
        <f>Resumo!O88</f>
        <v>2.2857142857142856</v>
      </c>
      <c r="N31" s="70">
        <f>Resumo!P88</f>
        <v>3</v>
      </c>
      <c r="O31" s="70">
        <f>Resumo!Q88</f>
        <v>3.2857142857142856</v>
      </c>
      <c r="P31" s="70">
        <f>Resumo!R88</f>
        <v>3</v>
      </c>
      <c r="Q31" s="70">
        <f>Resumo!S88</f>
        <v>3.7142857142857144</v>
      </c>
      <c r="R31" s="70">
        <f>Resumo!T88</f>
        <v>3.1428571428571428</v>
      </c>
      <c r="S31" s="70">
        <f>Resumo!U88</f>
        <v>3.7142857142857144</v>
      </c>
      <c r="T31" s="70">
        <f>Resumo!V88</f>
        <v>3</v>
      </c>
      <c r="U31" s="70">
        <f>Resumo!W88</f>
        <v>3.1428571428571428</v>
      </c>
      <c r="V31" s="70">
        <f>Resumo!X88</f>
        <v>3.1428571428571428</v>
      </c>
      <c r="W31" s="70">
        <f>Resumo!Y88</f>
        <v>3</v>
      </c>
      <c r="X31" s="70">
        <f>Resumo!Z88</f>
        <v>3.5</v>
      </c>
      <c r="Y31" s="70">
        <f>Resumo!AB88</f>
        <v>3.1380952380952385</v>
      </c>
      <c r="Z31" s="70">
        <f>Resumo!AC88</f>
        <v>3.0822650203332018</v>
      </c>
      <c r="AA31" s="70">
        <f>Resumo!AD88</f>
        <v>3.2201453098768984</v>
      </c>
      <c r="AB31" s="70">
        <f>Resumo!AE88</f>
        <v>3.3021077564798254</v>
      </c>
    </row>
    <row r="32" spans="2:28">
      <c r="B32" s="37" t="s">
        <v>168</v>
      </c>
      <c r="C32" t="s">
        <v>169</v>
      </c>
      <c r="D32" s="39">
        <v>308</v>
      </c>
      <c r="E32" t="s">
        <v>19</v>
      </c>
      <c r="F32" t="s">
        <v>353</v>
      </c>
      <c r="G32" s="70">
        <f>Resumo!F89</f>
        <v>2.8269841269841276</v>
      </c>
      <c r="H32" s="229">
        <f>Resumo!I89</f>
        <v>0.16279069767441862</v>
      </c>
      <c r="I32" s="229">
        <f>Resumo!K89</f>
        <v>0.5714285714285714</v>
      </c>
      <c r="J32" s="70">
        <f>Resumo!L89</f>
        <v>3</v>
      </c>
      <c r="K32" s="70">
        <f>Resumo!M89</f>
        <v>3</v>
      </c>
      <c r="L32" s="70">
        <f>Resumo!N89</f>
        <v>2.1428571428571428</v>
      </c>
      <c r="M32" s="70">
        <f>Resumo!O89</f>
        <v>2.4285714285714284</v>
      </c>
      <c r="N32" s="70">
        <f>Resumo!P89</f>
        <v>2.3333333333333335</v>
      </c>
      <c r="O32" s="70">
        <f>Resumo!Q89</f>
        <v>2.4285714285714284</v>
      </c>
      <c r="P32" s="70">
        <f>Resumo!R89</f>
        <v>3.3333333333333335</v>
      </c>
      <c r="Q32" s="70">
        <f>Resumo!S89</f>
        <v>3.2857142857142856</v>
      </c>
      <c r="R32" s="70">
        <f>Resumo!T89</f>
        <v>3.1428571428571428</v>
      </c>
      <c r="S32" s="70">
        <f>Resumo!U89</f>
        <v>3.1666666666666665</v>
      </c>
      <c r="T32" s="70">
        <f>Resumo!V89</f>
        <v>2.5714285714285716</v>
      </c>
      <c r="U32" s="70">
        <f>Resumo!W89</f>
        <v>3.1428571428571428</v>
      </c>
      <c r="V32" s="70">
        <f>Resumo!X89</f>
        <v>3</v>
      </c>
      <c r="W32" s="70">
        <f>Resumo!Y89</f>
        <v>2.2857142857142856</v>
      </c>
      <c r="X32" s="70">
        <f>Resumo!Z89</f>
        <v>3.1428571428571428</v>
      </c>
      <c r="Y32" s="70">
        <f>Resumo!AB89</f>
        <v>2.7690476190476194</v>
      </c>
      <c r="Z32" s="70">
        <f>Resumo!AC89</f>
        <v>3.0822650203332018</v>
      </c>
      <c r="AA32" s="70">
        <f>Resumo!AD89</f>
        <v>3.2201453098768984</v>
      </c>
      <c r="AB32" s="70">
        <f>Resumo!AE89</f>
        <v>3.3021077564798254</v>
      </c>
    </row>
    <row r="33" spans="1:28">
      <c r="B33" s="37" t="s">
        <v>124</v>
      </c>
      <c r="C33" t="s">
        <v>125</v>
      </c>
      <c r="D33" s="39">
        <v>308</v>
      </c>
      <c r="E33" t="s">
        <v>19</v>
      </c>
      <c r="F33" t="s">
        <v>353</v>
      </c>
      <c r="G33" s="70">
        <f>Resumo!F90</f>
        <v>3.1666666666666665</v>
      </c>
      <c r="H33" s="229">
        <f>Resumo!I90</f>
        <v>0.08</v>
      </c>
      <c r="I33" s="229">
        <f>Resumo!K90</f>
        <v>1</v>
      </c>
      <c r="J33" s="70">
        <f>Resumo!L90</f>
        <v>4</v>
      </c>
      <c r="K33" s="70">
        <f>Resumo!M90</f>
        <v>4</v>
      </c>
      <c r="L33" s="70">
        <f>Resumo!N90</f>
        <v>2.5</v>
      </c>
      <c r="M33" s="70">
        <f>Resumo!O90</f>
        <v>2</v>
      </c>
      <c r="N33" s="70">
        <f>Resumo!P90</f>
        <v>3</v>
      </c>
      <c r="O33" s="70">
        <f>Resumo!Q90</f>
        <v>3</v>
      </c>
      <c r="P33" s="70">
        <f>Resumo!R90</f>
        <v>2</v>
      </c>
      <c r="Q33" s="70">
        <f>Resumo!S90</f>
        <v>3.5</v>
      </c>
      <c r="R33" s="70">
        <f>Resumo!T90</f>
        <v>3</v>
      </c>
      <c r="S33" s="70">
        <f>Resumo!U90</f>
        <v>3</v>
      </c>
      <c r="T33" s="70">
        <f>Resumo!V90</f>
        <v>3</v>
      </c>
      <c r="U33" s="70">
        <f>Resumo!W90</f>
        <v>4</v>
      </c>
      <c r="V33" s="70">
        <f>Resumo!X90</f>
        <v>4</v>
      </c>
      <c r="W33" s="70">
        <f>Resumo!Y90</f>
        <v>3.5</v>
      </c>
      <c r="X33" s="70">
        <f>Resumo!Z90</f>
        <v>3</v>
      </c>
      <c r="Y33" s="70">
        <f>Resumo!AB90</f>
        <v>3.1666666666666665</v>
      </c>
      <c r="Z33" s="70">
        <f>Resumo!AC90</f>
        <v>3.0822650203332018</v>
      </c>
      <c r="AA33" s="70">
        <f>Resumo!AD90</f>
        <v>3.2201453098768984</v>
      </c>
      <c r="AB33" s="70">
        <f>Resumo!AE90</f>
        <v>3.3021077564798254</v>
      </c>
    </row>
    <row r="34" spans="1:28">
      <c r="D34" s="39"/>
    </row>
    <row r="35" spans="1:28">
      <c r="A35" s="83"/>
      <c r="B35" s="83"/>
      <c r="C35" s="83"/>
      <c r="D35" s="39"/>
    </row>
    <row r="36" spans="1:28">
      <c r="A36" s="83"/>
      <c r="B36" s="83"/>
      <c r="C36" s="83"/>
      <c r="D36" s="39"/>
    </row>
    <row r="37" spans="1:28">
      <c r="A37" s="83"/>
      <c r="B37" s="83"/>
      <c r="C37" s="83"/>
      <c r="D37" s="39"/>
    </row>
    <row r="38" spans="1:28">
      <c r="A38" s="83"/>
      <c r="B38" s="83"/>
      <c r="C38" s="83"/>
      <c r="D38" s="39"/>
    </row>
    <row r="39" spans="1:28">
      <c r="A39" s="83"/>
      <c r="B39" s="83"/>
      <c r="C39" s="83"/>
      <c r="D39" s="39"/>
    </row>
    <row r="40" spans="1:28">
      <c r="A40" s="83"/>
      <c r="B40" s="83"/>
      <c r="C40" s="83"/>
      <c r="D40" s="39"/>
    </row>
    <row r="41" spans="1:28">
      <c r="A41" s="83"/>
      <c r="B41" s="83"/>
      <c r="C41" s="83"/>
      <c r="D41" s="39"/>
    </row>
    <row r="42" spans="1:28">
      <c r="A42" s="83"/>
      <c r="B42" s="83"/>
      <c r="C42" s="83"/>
      <c r="D42" s="39"/>
    </row>
    <row r="43" spans="1:28">
      <c r="A43" s="83"/>
      <c r="B43" s="83"/>
      <c r="C43" s="83"/>
      <c r="D43" s="39"/>
    </row>
    <row r="44" spans="1:28">
      <c r="A44" s="83"/>
      <c r="B44" s="83"/>
      <c r="C44" s="83"/>
      <c r="D44" s="39"/>
    </row>
    <row r="45" spans="1:28">
      <c r="D45" s="39"/>
    </row>
    <row r="46" spans="1:28">
      <c r="D46" s="39"/>
    </row>
    <row r="47" spans="1:28">
      <c r="D47" s="39"/>
    </row>
    <row r="48" spans="1:28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2:5">
      <c r="D129" s="39"/>
    </row>
    <row r="130" spans="2:5">
      <c r="D130" s="39"/>
    </row>
    <row r="131" spans="2:5">
      <c r="D131" s="39"/>
    </row>
    <row r="132" spans="2:5">
      <c r="D132" s="39"/>
    </row>
    <row r="133" spans="2:5">
      <c r="D133" s="39"/>
    </row>
    <row r="134" spans="2:5">
      <c r="D134" s="39"/>
    </row>
    <row r="135" spans="2:5">
      <c r="D135" s="39"/>
    </row>
    <row r="136" spans="2:5">
      <c r="D136" s="39"/>
    </row>
    <row r="137" spans="2:5">
      <c r="D137" s="39"/>
    </row>
    <row r="138" spans="2:5">
      <c r="D138" s="39"/>
    </row>
    <row r="139" spans="2:5">
      <c r="D139" s="39"/>
    </row>
    <row r="140" spans="2:5">
      <c r="D140" s="39"/>
    </row>
    <row r="141" spans="2:5">
      <c r="D141" s="39"/>
    </row>
    <row r="142" spans="2:5">
      <c r="D142" s="39"/>
    </row>
    <row r="143" spans="2:5">
      <c r="B143" s="37" t="s">
        <v>132</v>
      </c>
      <c r="C143" t="s">
        <v>92</v>
      </c>
      <c r="D143" s="39">
        <v>308</v>
      </c>
      <c r="E143" t="s">
        <v>19</v>
      </c>
    </row>
    <row r="144" spans="2:5">
      <c r="B144" s="37" t="s">
        <v>97</v>
      </c>
      <c r="C144" t="s">
        <v>92</v>
      </c>
      <c r="D144" s="39">
        <v>308</v>
      </c>
      <c r="E144" t="s">
        <v>19</v>
      </c>
    </row>
    <row r="145" spans="2:5">
      <c r="B145" s="37" t="s">
        <v>145</v>
      </c>
      <c r="C145" t="s">
        <v>146</v>
      </c>
      <c r="D145" s="39">
        <v>308</v>
      </c>
      <c r="E145" t="s">
        <v>19</v>
      </c>
    </row>
    <row r="146" spans="2:5">
      <c r="B146" s="37" t="s">
        <v>166</v>
      </c>
      <c r="C146" t="s">
        <v>167</v>
      </c>
      <c r="D146" s="39">
        <v>308</v>
      </c>
      <c r="E146" t="s">
        <v>19</v>
      </c>
    </row>
    <row r="147" spans="2:5">
      <c r="B147" s="37" t="s">
        <v>119</v>
      </c>
      <c r="C147" t="s">
        <v>120</v>
      </c>
      <c r="D147" s="39">
        <v>308</v>
      </c>
      <c r="E147" t="s">
        <v>19</v>
      </c>
    </row>
    <row r="148" spans="2:5">
      <c r="B148" s="37" t="s">
        <v>168</v>
      </c>
      <c r="C148" t="s">
        <v>169</v>
      </c>
      <c r="D148" s="39">
        <v>308</v>
      </c>
      <c r="E148" t="s">
        <v>19</v>
      </c>
    </row>
    <row r="149" spans="2:5">
      <c r="B149" s="37" t="s">
        <v>124</v>
      </c>
      <c r="C149" t="s">
        <v>125</v>
      </c>
      <c r="D149" s="39">
        <v>308</v>
      </c>
      <c r="E149" t="s">
        <v>19</v>
      </c>
    </row>
    <row r="150" spans="2:5">
      <c r="B150" s="37" t="s">
        <v>190</v>
      </c>
      <c r="C150" t="s">
        <v>191</v>
      </c>
      <c r="D150" s="39">
        <v>309</v>
      </c>
      <c r="E150" t="s">
        <v>20</v>
      </c>
    </row>
    <row r="151" spans="2:5">
      <c r="B151" s="37" t="s">
        <v>137</v>
      </c>
      <c r="C151" t="s">
        <v>138</v>
      </c>
      <c r="D151" s="39">
        <v>309</v>
      </c>
      <c r="E151" t="s">
        <v>20</v>
      </c>
    </row>
    <row r="152" spans="2:5">
      <c r="B152" s="37" t="s">
        <v>139</v>
      </c>
      <c r="C152" t="s">
        <v>140</v>
      </c>
      <c r="D152" s="39">
        <v>309</v>
      </c>
      <c r="E152" t="s">
        <v>20</v>
      </c>
    </row>
    <row r="153" spans="2:5">
      <c r="B153" s="37" t="s">
        <v>141</v>
      </c>
      <c r="C153" t="s">
        <v>142</v>
      </c>
      <c r="D153" s="39">
        <v>310</v>
      </c>
      <c r="E153" t="s">
        <v>21</v>
      </c>
    </row>
    <row r="154" spans="2:5">
      <c r="B154" s="37" t="s">
        <v>143</v>
      </c>
      <c r="C154" t="s">
        <v>144</v>
      </c>
      <c r="D154" s="39">
        <v>310</v>
      </c>
      <c r="E154" t="s">
        <v>21</v>
      </c>
    </row>
    <row r="155" spans="2:5">
      <c r="B155" s="37" t="s">
        <v>221</v>
      </c>
      <c r="C155" t="s">
        <v>222</v>
      </c>
      <c r="D155" s="39">
        <v>311</v>
      </c>
      <c r="E155" t="s">
        <v>22</v>
      </c>
    </row>
    <row r="156" spans="2:5">
      <c r="B156" s="37" t="s">
        <v>130</v>
      </c>
      <c r="C156" t="s">
        <v>131</v>
      </c>
      <c r="D156" s="39">
        <v>311</v>
      </c>
      <c r="E156" t="s">
        <v>22</v>
      </c>
    </row>
    <row r="157" spans="2:5">
      <c r="B157" s="37" t="s">
        <v>262</v>
      </c>
      <c r="C157" t="s">
        <v>263</v>
      </c>
      <c r="D157" s="39">
        <v>311</v>
      </c>
      <c r="E157" t="s">
        <v>22</v>
      </c>
    </row>
    <row r="158" spans="2:5">
      <c r="B158" s="37" t="s">
        <v>180</v>
      </c>
      <c r="C158" t="s">
        <v>181</v>
      </c>
      <c r="D158" s="39">
        <v>311</v>
      </c>
      <c r="E158" t="s">
        <v>22</v>
      </c>
    </row>
    <row r="159" spans="2:5">
      <c r="B159" s="37" t="s">
        <v>77</v>
      </c>
      <c r="C159" t="s">
        <v>78</v>
      </c>
      <c r="D159" s="39">
        <v>312</v>
      </c>
      <c r="E159" t="s">
        <v>16</v>
      </c>
    </row>
    <row r="160" spans="2:5">
      <c r="B160" s="37" t="s">
        <v>79</v>
      </c>
      <c r="C160" t="s">
        <v>80</v>
      </c>
      <c r="D160" s="39">
        <v>312</v>
      </c>
      <c r="E160" t="s">
        <v>16</v>
      </c>
    </row>
    <row r="161" spans="2:5">
      <c r="B161" s="37" t="s">
        <v>81</v>
      </c>
      <c r="C161" t="s">
        <v>82</v>
      </c>
      <c r="D161" s="39">
        <v>312</v>
      </c>
      <c r="E161" t="s">
        <v>16</v>
      </c>
    </row>
    <row r="162" spans="2:5">
      <c r="B162" s="37" t="s">
        <v>83</v>
      </c>
      <c r="C162" t="s">
        <v>84</v>
      </c>
      <c r="D162" s="39">
        <v>312</v>
      </c>
      <c r="E162" t="s">
        <v>16</v>
      </c>
    </row>
    <row r="163" spans="2:5">
      <c r="B163" s="37" t="s">
        <v>85</v>
      </c>
      <c r="C163" t="s">
        <v>86</v>
      </c>
      <c r="D163" s="39">
        <v>312</v>
      </c>
      <c r="E163" t="s">
        <v>16</v>
      </c>
    </row>
    <row r="164" spans="2:5">
      <c r="B164" s="37" t="s">
        <v>71</v>
      </c>
      <c r="C164" t="s">
        <v>72</v>
      </c>
      <c r="D164" s="39">
        <v>312</v>
      </c>
      <c r="E164" t="s">
        <v>16</v>
      </c>
    </row>
    <row r="165" spans="2:5">
      <c r="B165" s="37" t="s">
        <v>213</v>
      </c>
      <c r="C165" t="s">
        <v>54</v>
      </c>
      <c r="D165" s="39">
        <v>351</v>
      </c>
      <c r="E165" t="s">
        <v>214</v>
      </c>
    </row>
    <row r="166" spans="2:5">
      <c r="B166" s="37" t="s">
        <v>215</v>
      </c>
      <c r="C166" t="s">
        <v>99</v>
      </c>
      <c r="D166" s="39">
        <v>351</v>
      </c>
      <c r="E166" t="s">
        <v>214</v>
      </c>
    </row>
    <row r="167" spans="2:5">
      <c r="B167" s="37" t="s">
        <v>202</v>
      </c>
      <c r="C167" t="s">
        <v>109</v>
      </c>
      <c r="D167" s="39">
        <v>352</v>
      </c>
      <c r="E167" t="s">
        <v>203</v>
      </c>
    </row>
    <row r="168" spans="2:5">
      <c r="B168" s="37" t="s">
        <v>108</v>
      </c>
      <c r="C168" t="s">
        <v>109</v>
      </c>
      <c r="D168" s="39">
        <v>353</v>
      </c>
      <c r="E168" t="s">
        <v>110</v>
      </c>
    </row>
    <row r="169" spans="2:5">
      <c r="B169" s="37" t="s">
        <v>208</v>
      </c>
      <c r="C169" t="s">
        <v>105</v>
      </c>
      <c r="D169" s="39">
        <v>355</v>
      </c>
      <c r="E169" t="s">
        <v>23</v>
      </c>
    </row>
    <row r="170" spans="2:5">
      <c r="B170" s="37" t="s">
        <v>121</v>
      </c>
      <c r="C170" t="s">
        <v>122</v>
      </c>
      <c r="D170" s="39">
        <v>355</v>
      </c>
      <c r="E170" t="s">
        <v>23</v>
      </c>
    </row>
    <row r="171" spans="2:5">
      <c r="B171" s="37" t="s">
        <v>123</v>
      </c>
      <c r="C171" t="s">
        <v>122</v>
      </c>
      <c r="D171" s="39">
        <v>355</v>
      </c>
      <c r="E171" t="s">
        <v>23</v>
      </c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0"/>
  <sheetViews>
    <sheetView topLeftCell="C1"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7.140625" bestFit="1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E. T. S. de Enxeñaría de Minas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1" customFormat="1" ht="38.25" customHeight="1" thickBot="1">
      <c r="B27" s="231" t="s">
        <v>264</v>
      </c>
      <c r="C27" s="231" t="s">
        <v>33</v>
      </c>
      <c r="D27" s="231" t="s">
        <v>265</v>
      </c>
      <c r="E27" s="231" t="s">
        <v>34</v>
      </c>
      <c r="F27" s="231" t="s">
        <v>36</v>
      </c>
      <c r="G27" s="231" t="s">
        <v>35</v>
      </c>
      <c r="H27" s="231" t="s">
        <v>270</v>
      </c>
      <c r="I27" s="231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1" t="s">
        <v>358</v>
      </c>
      <c r="Z27" s="231" t="s">
        <v>345</v>
      </c>
      <c r="AA27" s="231" t="s">
        <v>350</v>
      </c>
      <c r="AB27" s="231" t="s">
        <v>344</v>
      </c>
    </row>
    <row r="28" spans="2:28">
      <c r="B28" s="37" t="s">
        <v>190</v>
      </c>
      <c r="C28" t="s">
        <v>191</v>
      </c>
      <c r="D28" s="39">
        <v>309</v>
      </c>
      <c r="E28" t="s">
        <v>20</v>
      </c>
      <c r="F28" s="235" t="s">
        <v>352</v>
      </c>
      <c r="G28" s="70">
        <f>Resumo!F91</f>
        <v>2.7686868686868689</v>
      </c>
      <c r="H28" s="229">
        <f>Resumo!I91</f>
        <v>0.33333333333333331</v>
      </c>
      <c r="I28" s="229">
        <f>Resumo!K91</f>
        <v>0.18181818181818182</v>
      </c>
      <c r="J28" s="70">
        <f>Resumo!L91</f>
        <v>2.9090909090909092</v>
      </c>
      <c r="K28" s="70">
        <f>Resumo!M91</f>
        <v>2.8181818181818183</v>
      </c>
      <c r="L28" s="70">
        <f>Resumo!N91</f>
        <v>1.8181818181818181</v>
      </c>
      <c r="M28" s="70">
        <f>Resumo!O91</f>
        <v>2</v>
      </c>
      <c r="N28" s="70">
        <f>Resumo!P91</f>
        <v>2.9</v>
      </c>
      <c r="O28" s="70">
        <f>Resumo!Q91</f>
        <v>2.5454545454545454</v>
      </c>
      <c r="P28" s="70">
        <f>Resumo!R91</f>
        <v>2.6666666666666665</v>
      </c>
      <c r="Q28" s="70">
        <f>Resumo!S91</f>
        <v>2.6363636363636362</v>
      </c>
      <c r="R28" s="70">
        <f>Resumo!T91</f>
        <v>2.7272727272727271</v>
      </c>
      <c r="S28" s="70">
        <f>Resumo!U91</f>
        <v>4.0909090909090908</v>
      </c>
      <c r="T28" s="70">
        <f>Resumo!V91</f>
        <v>2.9</v>
      </c>
      <c r="U28" s="70">
        <f>Resumo!W91</f>
        <v>2.8181818181818183</v>
      </c>
      <c r="V28" s="70">
        <f>Resumo!X91</f>
        <v>2.7</v>
      </c>
      <c r="W28" s="70">
        <f>Resumo!Y91</f>
        <v>2.5</v>
      </c>
      <c r="X28" s="70">
        <f>Resumo!Z91</f>
        <v>3.5</v>
      </c>
      <c r="Y28" s="70">
        <f>Resumo!AB91</f>
        <v>2.7686868686868689</v>
      </c>
      <c r="Z28" s="70">
        <f>Resumo!AC91</f>
        <v>2.8984159779614327</v>
      </c>
      <c r="AA28" s="70">
        <f>Resumo!AD91</f>
        <v>3.3615239392719296</v>
      </c>
      <c r="AB28" s="70">
        <f>Resumo!AE91</f>
        <v>3.3021077564798254</v>
      </c>
    </row>
    <row r="29" spans="2:28">
      <c r="B29" s="37" t="s">
        <v>137</v>
      </c>
      <c r="C29" t="s">
        <v>138</v>
      </c>
      <c r="D29" s="39">
        <v>309</v>
      </c>
      <c r="E29" t="s">
        <v>20</v>
      </c>
      <c r="F29" s="235" t="s">
        <v>352</v>
      </c>
      <c r="G29" s="70">
        <f>Resumo!F92</f>
        <v>2.8666666666666667</v>
      </c>
      <c r="H29" s="229">
        <f>Resumo!I92</f>
        <v>0.2</v>
      </c>
      <c r="I29" s="229">
        <f>Resumo!K92</f>
        <v>0</v>
      </c>
      <c r="J29" s="70">
        <f>Resumo!L92</f>
        <v>3</v>
      </c>
      <c r="K29" s="70">
        <f>Resumo!M92</f>
        <v>3</v>
      </c>
      <c r="L29" s="70">
        <f>Resumo!N92</f>
        <v>2</v>
      </c>
      <c r="M29" s="70">
        <f>Resumo!O92</f>
        <v>1.5</v>
      </c>
      <c r="N29" s="70">
        <f>Resumo!P92</f>
        <v>2.5</v>
      </c>
      <c r="O29" s="70">
        <f>Resumo!Q92</f>
        <v>2.5</v>
      </c>
      <c r="P29" s="70">
        <f>Resumo!R92</f>
        <v>4</v>
      </c>
      <c r="Q29" s="70">
        <f>Resumo!S92</f>
        <v>2.5</v>
      </c>
      <c r="R29" s="70">
        <f>Resumo!T92</f>
        <v>3</v>
      </c>
      <c r="S29" s="70">
        <f>Resumo!U92</f>
        <v>4</v>
      </c>
      <c r="T29" s="70">
        <f>Resumo!V92</f>
        <v>2.5</v>
      </c>
      <c r="U29" s="70">
        <f>Resumo!W92</f>
        <v>2.5</v>
      </c>
      <c r="V29" s="70">
        <f>Resumo!X92</f>
        <v>2.5</v>
      </c>
      <c r="W29" s="70">
        <f>Resumo!Y92</f>
        <v>4</v>
      </c>
      <c r="X29" s="70">
        <f>Resumo!Z92</f>
        <v>3.5</v>
      </c>
      <c r="Y29" s="70">
        <f>Resumo!AB92</f>
        <v>2.8666666666666667</v>
      </c>
      <c r="Z29" s="70">
        <f>Resumo!AC92</f>
        <v>2.8984159779614327</v>
      </c>
      <c r="AA29" s="70">
        <f>Resumo!AD92</f>
        <v>3.3615239392719296</v>
      </c>
      <c r="AB29" s="70">
        <f>Resumo!AE92</f>
        <v>3.3021077564798254</v>
      </c>
    </row>
    <row r="30" spans="2:28">
      <c r="B30" s="37" t="s">
        <v>139</v>
      </c>
      <c r="C30" t="s">
        <v>140</v>
      </c>
      <c r="D30" s="39">
        <v>309</v>
      </c>
      <c r="E30" t="s">
        <v>20</v>
      </c>
      <c r="F30" s="235" t="s">
        <v>353</v>
      </c>
      <c r="G30" s="70">
        <f>Resumo!F93</f>
        <v>3.0714285714285716</v>
      </c>
      <c r="H30" s="229">
        <f>Resumo!I93</f>
        <v>0.5</v>
      </c>
      <c r="I30" s="229">
        <f>Resumo!K93</f>
        <v>0.5</v>
      </c>
      <c r="J30" s="70">
        <f>Resumo!L93</f>
        <v>3</v>
      </c>
      <c r="K30" s="70">
        <f>Resumo!M93</f>
        <v>3</v>
      </c>
      <c r="L30" s="70">
        <f>Resumo!N93</f>
        <v>3</v>
      </c>
      <c r="M30" s="70">
        <f>Resumo!O93</f>
        <v>3</v>
      </c>
      <c r="N30" s="70">
        <f>Resumo!P93</f>
        <v>2.5</v>
      </c>
      <c r="O30" s="70">
        <f>Resumo!Q93</f>
        <v>2</v>
      </c>
      <c r="P30" s="70">
        <f>Resumo!R93</f>
        <v>0</v>
      </c>
      <c r="Q30" s="70">
        <f>Resumo!S93</f>
        <v>3</v>
      </c>
      <c r="R30" s="70">
        <f>Resumo!T93</f>
        <v>3</v>
      </c>
      <c r="S30" s="70">
        <f>Resumo!U93</f>
        <v>4</v>
      </c>
      <c r="T30" s="70">
        <f>Resumo!V93</f>
        <v>3</v>
      </c>
      <c r="U30" s="70">
        <f>Resumo!W93</f>
        <v>2.5</v>
      </c>
      <c r="V30" s="70">
        <f>Resumo!X93</f>
        <v>3</v>
      </c>
      <c r="W30" s="70">
        <f>Resumo!Y93</f>
        <v>3</v>
      </c>
      <c r="X30" s="70">
        <f>Resumo!Z93</f>
        <v>5</v>
      </c>
      <c r="Y30" s="70">
        <f>Resumo!AB93</f>
        <v>3.0714285714285716</v>
      </c>
      <c r="Z30" s="70">
        <f>Resumo!AC93</f>
        <v>2.8984159779614327</v>
      </c>
      <c r="AA30" s="70">
        <f>Resumo!AD93</f>
        <v>3.3615239392719296</v>
      </c>
      <c r="AB30" s="70">
        <f>Resumo!AE93</f>
        <v>3.3021077564798254</v>
      </c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2"/>
  <sheetViews>
    <sheetView topLeftCell="C1"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Facultade de Ciencias do Mar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32" customFormat="1" ht="38.25" customHeight="1" thickBot="1">
      <c r="B27" s="232" t="s">
        <v>264</v>
      </c>
      <c r="C27" s="232" t="s">
        <v>33</v>
      </c>
      <c r="D27" s="232" t="s">
        <v>265</v>
      </c>
      <c r="E27" s="232" t="s">
        <v>34</v>
      </c>
      <c r="F27" s="232" t="s">
        <v>36</v>
      </c>
      <c r="G27" s="232" t="s">
        <v>35</v>
      </c>
      <c r="H27" s="232" t="s">
        <v>270</v>
      </c>
      <c r="I27" s="232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32" t="s">
        <v>358</v>
      </c>
      <c r="Z27" s="232" t="s">
        <v>345</v>
      </c>
      <c r="AA27" s="232" t="s">
        <v>350</v>
      </c>
      <c r="AB27" s="232" t="s">
        <v>344</v>
      </c>
    </row>
    <row r="28" spans="2:28">
      <c r="B28" s="37" t="s">
        <v>141</v>
      </c>
      <c r="C28" t="s">
        <v>142</v>
      </c>
      <c r="D28" s="39">
        <v>310</v>
      </c>
      <c r="E28" t="s">
        <v>21</v>
      </c>
      <c r="F28" t="s">
        <v>352</v>
      </c>
      <c r="G28" s="70">
        <f>Resumo!F94</f>
        <v>3.4488888888888893</v>
      </c>
      <c r="H28" s="229">
        <f>Resumo!I94</f>
        <v>0.23809523809523808</v>
      </c>
      <c r="I28" s="229">
        <f>Resumo!K94</f>
        <v>0.4</v>
      </c>
      <c r="J28" s="70">
        <f>Resumo!L94</f>
        <v>3.8</v>
      </c>
      <c r="K28" s="70">
        <f>Resumo!M94</f>
        <v>3.6</v>
      </c>
      <c r="L28" s="70">
        <f>Resumo!N94</f>
        <v>3</v>
      </c>
      <c r="M28" s="70">
        <f>Resumo!O94</f>
        <v>2.4</v>
      </c>
      <c r="N28" s="70">
        <f>Resumo!P94</f>
        <v>2.6</v>
      </c>
      <c r="O28" s="70">
        <f>Resumo!Q94</f>
        <v>3.4</v>
      </c>
      <c r="P28" s="70">
        <f>Resumo!R94</f>
        <v>4.333333333333333</v>
      </c>
      <c r="Q28" s="70">
        <f>Resumo!S94</f>
        <v>3.8</v>
      </c>
      <c r="R28" s="70">
        <f>Resumo!T94</f>
        <v>2.8</v>
      </c>
      <c r="S28" s="70">
        <f>Resumo!U94</f>
        <v>4.2</v>
      </c>
      <c r="T28" s="70">
        <f>Resumo!V94</f>
        <v>3.6</v>
      </c>
      <c r="U28" s="70">
        <f>Resumo!W94</f>
        <v>3.4</v>
      </c>
      <c r="V28" s="70">
        <f>Resumo!X94</f>
        <v>3.2</v>
      </c>
      <c r="W28" s="70">
        <f>Resumo!Y94</f>
        <v>3.6</v>
      </c>
      <c r="X28" s="70">
        <f>Resumo!Z94</f>
        <v>4</v>
      </c>
      <c r="Y28" s="70">
        <f>Resumo!AB94</f>
        <v>3.4488888888888893</v>
      </c>
      <c r="Z28" s="70">
        <f>Resumo!AC94</f>
        <v>3.3866666666666672</v>
      </c>
      <c r="AA28" s="70">
        <f>Resumo!AD94</f>
        <v>3.4030446310322908</v>
      </c>
      <c r="AB28" s="70">
        <f>Resumo!AE94</f>
        <v>3.3021077564798254</v>
      </c>
    </row>
    <row r="29" spans="2:28">
      <c r="B29" s="37" t="s">
        <v>143</v>
      </c>
      <c r="C29" t="s">
        <v>144</v>
      </c>
      <c r="D29" s="39">
        <v>310</v>
      </c>
      <c r="E29" t="s">
        <v>21</v>
      </c>
      <c r="F29" t="s">
        <v>353</v>
      </c>
      <c r="G29" s="70">
        <f>Resumo!F95</f>
        <v>3.324444444444445</v>
      </c>
      <c r="H29" s="229">
        <f>Resumo!I95</f>
        <v>0.5</v>
      </c>
      <c r="I29" s="229">
        <f>Resumo!K95</f>
        <v>0.16666666666666666</v>
      </c>
      <c r="J29" s="70">
        <f>Resumo!L95</f>
        <v>2.8333333333333335</v>
      </c>
      <c r="K29" s="70">
        <f>Resumo!M95</f>
        <v>3.8333333333333335</v>
      </c>
      <c r="L29" s="70">
        <f>Resumo!N95</f>
        <v>3.2</v>
      </c>
      <c r="M29" s="70">
        <f>Resumo!O95</f>
        <v>3</v>
      </c>
      <c r="N29" s="70">
        <f>Resumo!P95</f>
        <v>2.8</v>
      </c>
      <c r="O29" s="70">
        <f>Resumo!Q95</f>
        <v>3.6</v>
      </c>
      <c r="P29" s="70">
        <f>Resumo!R95</f>
        <v>1</v>
      </c>
      <c r="Q29" s="70">
        <f>Resumo!S95</f>
        <v>4.2</v>
      </c>
      <c r="R29" s="70">
        <f>Resumo!T95</f>
        <v>4</v>
      </c>
      <c r="S29" s="70">
        <f>Resumo!U95</f>
        <v>4.333333333333333</v>
      </c>
      <c r="T29" s="70">
        <f>Resumo!V95</f>
        <v>2.8</v>
      </c>
      <c r="U29" s="70">
        <f>Resumo!W95</f>
        <v>3.3333333333333335</v>
      </c>
      <c r="V29" s="70">
        <f>Resumo!X95</f>
        <v>3.3333333333333335</v>
      </c>
      <c r="W29" s="70">
        <f>Resumo!Y95</f>
        <v>3.2</v>
      </c>
      <c r="X29" s="70">
        <f>Resumo!Z95</f>
        <v>4.4000000000000004</v>
      </c>
      <c r="Y29" s="70">
        <f>Resumo!AB95</f>
        <v>3.324444444444445</v>
      </c>
      <c r="Z29" s="70">
        <f>Resumo!AC95</f>
        <v>3.3866666666666672</v>
      </c>
      <c r="AA29" s="70">
        <f>Resumo!AD95</f>
        <v>3.4030446310322908</v>
      </c>
      <c r="AB29" s="70">
        <f>Resumo!AE95</f>
        <v>3.3021077564798254</v>
      </c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2:5">
      <c r="D145" s="39"/>
    </row>
    <row r="146" spans="2:5">
      <c r="D146" s="39"/>
    </row>
    <row r="147" spans="2:5">
      <c r="D147" s="39"/>
    </row>
    <row r="148" spans="2:5">
      <c r="D148" s="39"/>
    </row>
    <row r="149" spans="2:5">
      <c r="D149" s="39"/>
    </row>
    <row r="150" spans="2:5">
      <c r="D150" s="39"/>
    </row>
    <row r="151" spans="2:5">
      <c r="D151" s="39"/>
    </row>
    <row r="152" spans="2:5">
      <c r="D152" s="39"/>
    </row>
    <row r="153" spans="2:5">
      <c r="D153" s="39"/>
    </row>
    <row r="154" spans="2:5">
      <c r="B154" s="37" t="s">
        <v>141</v>
      </c>
      <c r="C154" t="s">
        <v>142</v>
      </c>
      <c r="D154" s="39">
        <v>310</v>
      </c>
      <c r="E154" t="s">
        <v>21</v>
      </c>
    </row>
    <row r="155" spans="2:5">
      <c r="B155" s="37" t="s">
        <v>143</v>
      </c>
      <c r="C155" t="s">
        <v>144</v>
      </c>
      <c r="D155" s="39">
        <v>310</v>
      </c>
      <c r="E155" t="s">
        <v>21</v>
      </c>
    </row>
    <row r="156" spans="2:5">
      <c r="B156" s="37" t="s">
        <v>221</v>
      </c>
      <c r="C156" t="s">
        <v>222</v>
      </c>
      <c r="D156" s="39">
        <v>311</v>
      </c>
      <c r="E156" t="s">
        <v>22</v>
      </c>
    </row>
    <row r="157" spans="2:5">
      <c r="B157" s="37" t="s">
        <v>130</v>
      </c>
      <c r="C157" t="s">
        <v>131</v>
      </c>
      <c r="D157" s="39">
        <v>311</v>
      </c>
      <c r="E157" t="s">
        <v>22</v>
      </c>
    </row>
    <row r="158" spans="2:5">
      <c r="B158" s="37" t="s">
        <v>262</v>
      </c>
      <c r="C158" t="s">
        <v>263</v>
      </c>
      <c r="D158" s="39">
        <v>311</v>
      </c>
      <c r="E158" t="s">
        <v>22</v>
      </c>
    </row>
    <row r="159" spans="2:5">
      <c r="B159" s="37" t="s">
        <v>180</v>
      </c>
      <c r="C159" t="s">
        <v>181</v>
      </c>
      <c r="D159" s="39">
        <v>311</v>
      </c>
      <c r="E159" t="s">
        <v>22</v>
      </c>
    </row>
    <row r="160" spans="2:5">
      <c r="B160" s="37" t="s">
        <v>77</v>
      </c>
      <c r="C160" t="s">
        <v>78</v>
      </c>
      <c r="D160" s="39">
        <v>312</v>
      </c>
      <c r="E160" t="s">
        <v>16</v>
      </c>
    </row>
    <row r="161" spans="2:5">
      <c r="B161" s="37" t="s">
        <v>79</v>
      </c>
      <c r="C161" t="s">
        <v>80</v>
      </c>
      <c r="D161" s="39">
        <v>312</v>
      </c>
      <c r="E161" t="s">
        <v>16</v>
      </c>
    </row>
    <row r="162" spans="2:5">
      <c r="B162" s="37" t="s">
        <v>81</v>
      </c>
      <c r="C162" t="s">
        <v>82</v>
      </c>
      <c r="D162" s="39">
        <v>312</v>
      </c>
      <c r="E162" t="s">
        <v>16</v>
      </c>
    </row>
    <row r="163" spans="2:5">
      <c r="B163" s="37" t="s">
        <v>83</v>
      </c>
      <c r="C163" t="s">
        <v>84</v>
      </c>
      <c r="D163" s="39">
        <v>312</v>
      </c>
      <c r="E163" t="s">
        <v>16</v>
      </c>
    </row>
    <row r="164" spans="2:5">
      <c r="B164" s="37" t="s">
        <v>85</v>
      </c>
      <c r="C164" t="s">
        <v>86</v>
      </c>
      <c r="D164" s="39">
        <v>312</v>
      </c>
      <c r="E164" t="s">
        <v>16</v>
      </c>
    </row>
    <row r="165" spans="2:5">
      <c r="B165" s="37" t="s">
        <v>71</v>
      </c>
      <c r="C165" t="s">
        <v>72</v>
      </c>
      <c r="D165" s="39">
        <v>312</v>
      </c>
      <c r="E165" t="s">
        <v>16</v>
      </c>
    </row>
    <row r="166" spans="2:5">
      <c r="B166" s="37" t="s">
        <v>213</v>
      </c>
      <c r="C166" t="s">
        <v>54</v>
      </c>
      <c r="D166" s="39">
        <v>351</v>
      </c>
      <c r="E166" t="s">
        <v>214</v>
      </c>
    </row>
    <row r="167" spans="2:5">
      <c r="B167" s="37" t="s">
        <v>215</v>
      </c>
      <c r="C167" t="s">
        <v>99</v>
      </c>
      <c r="D167" s="39">
        <v>351</v>
      </c>
      <c r="E167" t="s">
        <v>214</v>
      </c>
    </row>
    <row r="168" spans="2:5">
      <c r="B168" s="37" t="s">
        <v>202</v>
      </c>
      <c r="C168" t="s">
        <v>109</v>
      </c>
      <c r="D168" s="39">
        <v>352</v>
      </c>
      <c r="E168" t="s">
        <v>203</v>
      </c>
    </row>
    <row r="169" spans="2:5">
      <c r="B169" s="37" t="s">
        <v>108</v>
      </c>
      <c r="C169" t="s">
        <v>109</v>
      </c>
      <c r="D169" s="39">
        <v>353</v>
      </c>
      <c r="E169" t="s">
        <v>110</v>
      </c>
    </row>
    <row r="170" spans="2:5">
      <c r="B170" s="37" t="s">
        <v>208</v>
      </c>
      <c r="C170" t="s">
        <v>105</v>
      </c>
      <c r="D170" s="39">
        <v>355</v>
      </c>
      <c r="E170" t="s">
        <v>23</v>
      </c>
    </row>
    <row r="171" spans="2:5">
      <c r="B171" s="37" t="s">
        <v>121</v>
      </c>
      <c r="C171" t="s">
        <v>122</v>
      </c>
      <c r="D171" s="39">
        <v>355</v>
      </c>
      <c r="E171" t="s">
        <v>23</v>
      </c>
    </row>
    <row r="172" spans="2:5">
      <c r="B172" s="37" t="s">
        <v>123</v>
      </c>
      <c r="C172" t="s">
        <v>122</v>
      </c>
      <c r="D172" s="39">
        <v>355</v>
      </c>
      <c r="E172" t="s">
        <v>23</v>
      </c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1"/>
  <sheetViews>
    <sheetView topLeftCell="E1" workbookViewId="0">
      <selection activeCell="J27" sqref="J27:X27"/>
    </sheetView>
  </sheetViews>
  <sheetFormatPr baseColWidth="10" defaultRowHeight="15"/>
  <cols>
    <col min="1" max="1" width="3.140625" customWidth="1"/>
    <col min="2" max="2" width="12.140625" style="37" customWidth="1"/>
    <col min="3" max="3" width="75.85546875" bestFit="1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Facultade de Química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40" customFormat="1" ht="38.25" customHeight="1" thickBot="1">
      <c r="B27" s="240" t="s">
        <v>264</v>
      </c>
      <c r="C27" s="240" t="s">
        <v>33</v>
      </c>
      <c r="D27" s="240" t="s">
        <v>265</v>
      </c>
      <c r="E27" s="240" t="s">
        <v>34</v>
      </c>
      <c r="F27" s="240" t="s">
        <v>36</v>
      </c>
      <c r="G27" s="240" t="s">
        <v>35</v>
      </c>
      <c r="H27" s="240" t="s">
        <v>270</v>
      </c>
      <c r="I27" s="24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40" t="s">
        <v>358</v>
      </c>
      <c r="Z27" s="240" t="s">
        <v>345</v>
      </c>
      <c r="AA27" s="240" t="s">
        <v>350</v>
      </c>
      <c r="AB27" s="240" t="s">
        <v>344</v>
      </c>
    </row>
    <row r="28" spans="2:28">
      <c r="B28" s="37" t="s">
        <v>221</v>
      </c>
      <c r="C28" t="s">
        <v>222</v>
      </c>
      <c r="D28" s="39">
        <v>311</v>
      </c>
      <c r="E28" t="s">
        <v>22</v>
      </c>
      <c r="F28" t="s">
        <v>352</v>
      </c>
      <c r="G28" s="70">
        <f>Resumo!F96</f>
        <v>3.2333333333333334</v>
      </c>
      <c r="H28" s="229">
        <f>Resumo!I96</f>
        <v>0.36842105263157893</v>
      </c>
      <c r="I28" s="229">
        <f>Resumo!K96</f>
        <v>1</v>
      </c>
      <c r="J28" s="70">
        <f>Resumo!L96</f>
        <v>3.1428571428571428</v>
      </c>
      <c r="K28" s="70">
        <f>Resumo!M96</f>
        <v>3.4285714285714284</v>
      </c>
      <c r="L28" s="70">
        <f>Resumo!N96</f>
        <v>2.5714285714285716</v>
      </c>
      <c r="M28" s="70">
        <f>Resumo!O96</f>
        <v>2.7142857142857144</v>
      </c>
      <c r="N28" s="70">
        <f>Resumo!P96</f>
        <v>2.7142857142857144</v>
      </c>
      <c r="O28" s="70">
        <f>Resumo!Q96</f>
        <v>2.5714285714285716</v>
      </c>
      <c r="P28" s="70">
        <f>Resumo!R96</f>
        <v>2</v>
      </c>
      <c r="Q28" s="70">
        <f>Resumo!S96</f>
        <v>3.1428571428571428</v>
      </c>
      <c r="R28" s="70">
        <f>Resumo!T96</f>
        <v>4.4285714285714288</v>
      </c>
      <c r="S28" s="70">
        <f>Resumo!U96</f>
        <v>4.1428571428571432</v>
      </c>
      <c r="T28" s="70">
        <f>Resumo!V96</f>
        <v>3.4285714285714284</v>
      </c>
      <c r="U28" s="70">
        <f>Resumo!W96</f>
        <v>3.4285714285714284</v>
      </c>
      <c r="V28" s="70">
        <f>Resumo!X96</f>
        <v>3</v>
      </c>
      <c r="W28" s="70">
        <f>Resumo!Y96</f>
        <v>3.5</v>
      </c>
      <c r="X28" s="70">
        <f>Resumo!Z96</f>
        <v>4.2857142857142856</v>
      </c>
      <c r="Y28" s="70">
        <f>Resumo!AB96</f>
        <v>3.2333333333333334</v>
      </c>
      <c r="Z28" s="70">
        <f>Resumo!AC96</f>
        <v>3.7045454545454546</v>
      </c>
      <c r="AA28" s="70">
        <f>Resumo!AD96</f>
        <v>3.4030446310322908</v>
      </c>
      <c r="AB28" s="70">
        <f>Resumo!AE96</f>
        <v>3.3021077564798254</v>
      </c>
    </row>
    <row r="29" spans="2:28">
      <c r="B29" s="37" t="s">
        <v>130</v>
      </c>
      <c r="C29" t="s">
        <v>131</v>
      </c>
      <c r="D29" s="39">
        <v>311</v>
      </c>
      <c r="E29" t="s">
        <v>22</v>
      </c>
      <c r="F29" t="s">
        <v>353</v>
      </c>
      <c r="G29" s="70">
        <f>Resumo!F97</f>
        <v>4.3</v>
      </c>
      <c r="H29" s="229">
        <f>Resumo!I97</f>
        <v>1</v>
      </c>
      <c r="I29" s="229">
        <f>Resumo!K97</f>
        <v>1</v>
      </c>
      <c r="J29" s="70">
        <f>Resumo!L97</f>
        <v>4.5</v>
      </c>
      <c r="K29" s="70">
        <f>Resumo!M97</f>
        <v>4.5</v>
      </c>
      <c r="L29" s="70">
        <f>Resumo!N97</f>
        <v>4</v>
      </c>
      <c r="M29" s="70">
        <f>Resumo!O97</f>
        <v>3.5</v>
      </c>
      <c r="N29" s="70">
        <f>Resumo!P97</f>
        <v>4.5</v>
      </c>
      <c r="O29" s="70">
        <f>Resumo!Q97</f>
        <v>4.5</v>
      </c>
      <c r="P29" s="70">
        <f>Resumo!R97</f>
        <v>3.5</v>
      </c>
      <c r="Q29" s="70">
        <f>Resumo!S97</f>
        <v>4.5</v>
      </c>
      <c r="R29" s="70">
        <f>Resumo!T97</f>
        <v>4</v>
      </c>
      <c r="S29" s="70">
        <f>Resumo!U97</f>
        <v>4.5</v>
      </c>
      <c r="T29" s="70">
        <f>Resumo!V97</f>
        <v>4.5</v>
      </c>
      <c r="U29" s="70">
        <f>Resumo!W97</f>
        <v>5</v>
      </c>
      <c r="V29" s="70">
        <f>Resumo!X97</f>
        <v>4.5</v>
      </c>
      <c r="W29" s="70">
        <f>Resumo!Y97</f>
        <v>4</v>
      </c>
      <c r="X29" s="70">
        <f>Resumo!Z97</f>
        <v>4.5</v>
      </c>
      <c r="Y29" s="70">
        <f>Resumo!AB97</f>
        <v>4.3</v>
      </c>
      <c r="Z29" s="70">
        <f>Resumo!AC97</f>
        <v>3.7045454545454546</v>
      </c>
      <c r="AA29" s="70">
        <f>Resumo!AD97</f>
        <v>3.4030446310322908</v>
      </c>
      <c r="AB29" s="70">
        <f>Resumo!AE97</f>
        <v>3.3021077564798254</v>
      </c>
    </row>
    <row r="30" spans="2:28">
      <c r="B30" s="37" t="s">
        <v>180</v>
      </c>
      <c r="C30" t="s">
        <v>181</v>
      </c>
      <c r="D30" s="39">
        <v>311</v>
      </c>
      <c r="E30" t="s">
        <v>22</v>
      </c>
      <c r="F30" t="s">
        <v>353</v>
      </c>
      <c r="G30" s="70">
        <f>Resumo!F98</f>
        <v>3.5714285714285716</v>
      </c>
      <c r="H30" s="229">
        <f>Resumo!I98</f>
        <v>0.14285714285714285</v>
      </c>
      <c r="I30" s="229">
        <f>Resumo!K98</f>
        <v>1</v>
      </c>
      <c r="J30" s="70">
        <f>Resumo!L98</f>
        <v>3</v>
      </c>
      <c r="K30" s="70">
        <f>Resumo!M98</f>
        <v>4</v>
      </c>
      <c r="L30" s="70">
        <f>Resumo!N98</f>
        <v>4</v>
      </c>
      <c r="M30" s="70">
        <f>Resumo!O98</f>
        <v>3</v>
      </c>
      <c r="N30" s="70">
        <f>Resumo!P98</f>
        <v>2</v>
      </c>
      <c r="O30" s="70">
        <f>Resumo!Q98</f>
        <v>3</v>
      </c>
      <c r="P30" s="70">
        <f>Resumo!R98</f>
        <v>0</v>
      </c>
      <c r="Q30" s="70">
        <f>Resumo!S98</f>
        <v>3</v>
      </c>
      <c r="R30" s="70">
        <f>Resumo!T98</f>
        <v>3</v>
      </c>
      <c r="S30" s="70">
        <f>Resumo!U98</f>
        <v>5</v>
      </c>
      <c r="T30" s="70">
        <f>Resumo!V98</f>
        <v>4</v>
      </c>
      <c r="U30" s="70">
        <f>Resumo!W98</f>
        <v>4</v>
      </c>
      <c r="V30" s="70">
        <f>Resumo!X98</f>
        <v>4</v>
      </c>
      <c r="W30" s="70">
        <f>Resumo!Y98</f>
        <v>4</v>
      </c>
      <c r="X30" s="70">
        <f>Resumo!Z98</f>
        <v>4</v>
      </c>
      <c r="Y30" s="70">
        <f>Resumo!AB98</f>
        <v>3.5714285714285716</v>
      </c>
      <c r="Z30" s="70">
        <f>Resumo!AC98</f>
        <v>3.7045454545454546</v>
      </c>
      <c r="AA30" s="70">
        <f>Resumo!AD98</f>
        <v>3.4030446310322908</v>
      </c>
      <c r="AB30" s="70">
        <f>Resumo!AE98</f>
        <v>3.3021077564798254</v>
      </c>
    </row>
    <row r="31" spans="2:28">
      <c r="D31" s="39"/>
      <c r="J31" s="70"/>
    </row>
    <row r="32" spans="2:28">
      <c r="D32" s="39"/>
      <c r="J32" s="70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  <row r="156" spans="4:4">
      <c r="D156" s="39"/>
    </row>
    <row r="157" spans="4:4">
      <c r="D157" s="39"/>
    </row>
    <row r="158" spans="4:4">
      <c r="D158" s="39"/>
    </row>
    <row r="159" spans="4:4">
      <c r="D159" s="39"/>
    </row>
    <row r="160" spans="4:4">
      <c r="D160" s="39"/>
    </row>
    <row r="161" spans="4:4">
      <c r="D161" s="39"/>
    </row>
    <row r="162" spans="4:4">
      <c r="D162" s="39"/>
    </row>
    <row r="163" spans="4:4">
      <c r="D163" s="39"/>
    </row>
    <row r="164" spans="4:4">
      <c r="D164" s="39"/>
    </row>
    <row r="165" spans="4:4">
      <c r="D165" s="39"/>
    </row>
    <row r="166" spans="4:4">
      <c r="D166" s="39"/>
    </row>
    <row r="167" spans="4:4">
      <c r="D167" s="39"/>
    </row>
    <row r="168" spans="4:4">
      <c r="D168" s="39"/>
    </row>
    <row r="169" spans="4:4">
      <c r="D169" s="39"/>
    </row>
    <row r="170" spans="4:4">
      <c r="D170" s="39"/>
    </row>
    <row r="171" spans="4:4">
      <c r="D171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68"/>
  <sheetViews>
    <sheetView topLeftCell="C4" workbookViewId="0">
      <selection activeCell="N17" sqref="N17"/>
    </sheetView>
  </sheetViews>
  <sheetFormatPr baseColWidth="10" defaultRowHeight="15"/>
  <cols>
    <col min="1" max="1" width="3.140625" customWidth="1"/>
    <col min="2" max="2" width="12.140625" style="37" customWidth="1"/>
    <col min="3" max="3" width="143.7109375" bestFit="1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Escola de Enxeñaría Industrial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40" customFormat="1" ht="38.25" customHeight="1" thickBot="1">
      <c r="B27" s="240" t="s">
        <v>264</v>
      </c>
      <c r="C27" s="240" t="s">
        <v>33</v>
      </c>
      <c r="D27" s="240" t="s">
        <v>265</v>
      </c>
      <c r="E27" s="240" t="s">
        <v>34</v>
      </c>
      <c r="F27" s="240" t="s">
        <v>36</v>
      </c>
      <c r="G27" s="240" t="s">
        <v>35</v>
      </c>
      <c r="H27" s="240" t="s">
        <v>270</v>
      </c>
      <c r="I27" s="24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40" t="s">
        <v>358</v>
      </c>
      <c r="Z27" s="240" t="s">
        <v>345</v>
      </c>
      <c r="AA27" s="240" t="s">
        <v>350</v>
      </c>
      <c r="AB27" s="240" t="s">
        <v>344</v>
      </c>
    </row>
    <row r="28" spans="2:28">
      <c r="B28" s="37" t="s">
        <v>77</v>
      </c>
      <c r="C28" t="s">
        <v>78</v>
      </c>
      <c r="D28" s="39">
        <v>312</v>
      </c>
      <c r="E28" t="s">
        <v>16</v>
      </c>
      <c r="F28" t="s">
        <v>352</v>
      </c>
      <c r="G28" s="70">
        <f>Resumo!F99</f>
        <v>3.0866666666666664</v>
      </c>
      <c r="H28" s="229">
        <f>Resumo!I99</f>
        <v>0.33333333333333331</v>
      </c>
      <c r="I28" s="227">
        <f>Resumo!K99</f>
        <v>0.8</v>
      </c>
      <c r="J28" s="70">
        <f>Resumo!L99</f>
        <v>3.2</v>
      </c>
      <c r="K28" s="70">
        <f>Resumo!M99</f>
        <v>3</v>
      </c>
      <c r="L28" s="70">
        <f>Resumo!N99</f>
        <v>2.6</v>
      </c>
      <c r="M28" s="70">
        <f>Resumo!O99</f>
        <v>2.2000000000000002</v>
      </c>
      <c r="N28" s="70">
        <f>Resumo!P99</f>
        <v>3.6</v>
      </c>
      <c r="O28" s="70">
        <f>Resumo!Q99</f>
        <v>3.2</v>
      </c>
      <c r="P28" s="70">
        <f>Resumo!R99</f>
        <v>2.25</v>
      </c>
      <c r="Q28" s="70">
        <f>Resumo!S99</f>
        <v>3.2</v>
      </c>
      <c r="R28" s="70">
        <f>Resumo!T99</f>
        <v>3.4</v>
      </c>
      <c r="S28" s="70">
        <f>Resumo!U99</f>
        <v>3.4</v>
      </c>
      <c r="T28" s="70">
        <f>Resumo!V99</f>
        <v>3</v>
      </c>
      <c r="U28" s="70">
        <f>Resumo!W99</f>
        <v>3.2</v>
      </c>
      <c r="V28" s="70">
        <f>Resumo!X99</f>
        <v>3.25</v>
      </c>
      <c r="W28" s="70">
        <f>Resumo!Y99</f>
        <v>3</v>
      </c>
      <c r="X28" s="70">
        <f>Resumo!Z99</f>
        <v>3.8</v>
      </c>
      <c r="Y28" s="70">
        <f>Resumo!AB99</f>
        <v>3.0866666666666664</v>
      </c>
      <c r="Z28" s="70">
        <f>Resumo!AC99</f>
        <v>3.3532709106369807</v>
      </c>
      <c r="AA28" s="70">
        <f>Resumo!AD99</f>
        <v>3.3615239392719296</v>
      </c>
      <c r="AB28" s="70">
        <f>Resumo!AE99</f>
        <v>3.3021077564798254</v>
      </c>
    </row>
    <row r="29" spans="2:28">
      <c r="B29" s="37" t="s">
        <v>79</v>
      </c>
      <c r="C29" t="s">
        <v>80</v>
      </c>
      <c r="D29" s="39">
        <v>312</v>
      </c>
      <c r="E29" t="s">
        <v>16</v>
      </c>
      <c r="F29" t="s">
        <v>352</v>
      </c>
      <c r="G29" s="70">
        <f>Resumo!F100</f>
        <v>2.7866666666666671</v>
      </c>
      <c r="H29" s="229">
        <f>Resumo!I100</f>
        <v>0.22727272727272727</v>
      </c>
      <c r="I29" s="227">
        <f>Resumo!K100</f>
        <v>1</v>
      </c>
      <c r="J29" s="70">
        <f>Resumo!L100</f>
        <v>2.8</v>
      </c>
      <c r="K29" s="70">
        <f>Resumo!M100</f>
        <v>2.8</v>
      </c>
      <c r="L29" s="70">
        <f>Resumo!N100</f>
        <v>2.2000000000000002</v>
      </c>
      <c r="M29" s="70">
        <f>Resumo!O100</f>
        <v>2</v>
      </c>
      <c r="N29" s="70">
        <f>Resumo!P100</f>
        <v>2</v>
      </c>
      <c r="O29" s="70">
        <f>Resumo!Q100</f>
        <v>2</v>
      </c>
      <c r="P29" s="70">
        <f>Resumo!R100</f>
        <v>3.8</v>
      </c>
      <c r="Q29" s="70">
        <f>Resumo!S100</f>
        <v>2.8</v>
      </c>
      <c r="R29" s="70">
        <f>Resumo!T100</f>
        <v>3.2</v>
      </c>
      <c r="S29" s="70">
        <f>Resumo!U100</f>
        <v>3.4</v>
      </c>
      <c r="T29" s="70">
        <f>Resumo!V100</f>
        <v>2.6</v>
      </c>
      <c r="U29" s="70">
        <f>Resumo!W100</f>
        <v>3.2</v>
      </c>
      <c r="V29" s="70">
        <f>Resumo!X100</f>
        <v>3.2</v>
      </c>
      <c r="W29" s="70">
        <f>Resumo!Y100</f>
        <v>3</v>
      </c>
      <c r="X29" s="70">
        <f>Resumo!Z100</f>
        <v>2.8</v>
      </c>
      <c r="Y29" s="70">
        <f>Resumo!AB100</f>
        <v>2.7866666666666671</v>
      </c>
      <c r="Z29" s="70">
        <f>Resumo!AC100</f>
        <v>3.3532709106369807</v>
      </c>
      <c r="AA29" s="70">
        <f>Resumo!AD100</f>
        <v>3.3615239392719296</v>
      </c>
      <c r="AB29" s="70">
        <f>Resumo!AE100</f>
        <v>3.3021077564798254</v>
      </c>
    </row>
    <row r="30" spans="2:28">
      <c r="B30" s="37" t="s">
        <v>81</v>
      </c>
      <c r="C30" t="s">
        <v>82</v>
      </c>
      <c r="D30" s="39">
        <v>312</v>
      </c>
      <c r="E30" t="s">
        <v>16</v>
      </c>
      <c r="F30" t="s">
        <v>352</v>
      </c>
      <c r="G30" s="70">
        <f>Resumo!F101</f>
        <v>3.8</v>
      </c>
      <c r="H30" s="229">
        <f>Resumo!I101</f>
        <v>9.0909090909090912E-2</v>
      </c>
      <c r="I30" s="227">
        <f>Resumo!K101</f>
        <v>1</v>
      </c>
      <c r="J30" s="70">
        <f>Resumo!L101</f>
        <v>3</v>
      </c>
      <c r="K30" s="70">
        <f>Resumo!M101</f>
        <v>3</v>
      </c>
      <c r="L30" s="70">
        <f>Resumo!N101</f>
        <v>4</v>
      </c>
      <c r="M30" s="70">
        <f>Resumo!O101</f>
        <v>4</v>
      </c>
      <c r="N30" s="70">
        <f>Resumo!P101</f>
        <v>2</v>
      </c>
      <c r="O30" s="70">
        <f>Resumo!Q101</f>
        <v>4</v>
      </c>
      <c r="P30" s="70">
        <f>Resumo!R101</f>
        <v>5</v>
      </c>
      <c r="Q30" s="70">
        <f>Resumo!S101</f>
        <v>4</v>
      </c>
      <c r="R30" s="70">
        <f>Resumo!T101</f>
        <v>4</v>
      </c>
      <c r="S30" s="70">
        <f>Resumo!U101</f>
        <v>5</v>
      </c>
      <c r="T30" s="70">
        <f>Resumo!V101</f>
        <v>4</v>
      </c>
      <c r="U30" s="70">
        <f>Resumo!W101</f>
        <v>3</v>
      </c>
      <c r="V30" s="70">
        <f>Resumo!X101</f>
        <v>3</v>
      </c>
      <c r="W30" s="70">
        <f>Resumo!Y101</f>
        <v>4</v>
      </c>
      <c r="X30" s="70">
        <f>Resumo!Z101</f>
        <v>5</v>
      </c>
      <c r="Y30" s="70">
        <f>Resumo!AB101</f>
        <v>3.8</v>
      </c>
      <c r="Z30" s="70">
        <f>Resumo!AC101</f>
        <v>3.3532709106369807</v>
      </c>
      <c r="AA30" s="70">
        <f>Resumo!AD101</f>
        <v>3.3615239392719296</v>
      </c>
      <c r="AB30" s="70">
        <f>Resumo!AE101</f>
        <v>3.3021077564798254</v>
      </c>
    </row>
    <row r="31" spans="2:28">
      <c r="B31" s="37" t="s">
        <v>83</v>
      </c>
      <c r="C31" t="s">
        <v>84</v>
      </c>
      <c r="D31" s="39">
        <v>312</v>
      </c>
      <c r="E31" t="s">
        <v>16</v>
      </c>
      <c r="F31" t="s">
        <v>352</v>
      </c>
      <c r="G31" s="70">
        <f>Resumo!F102</f>
        <v>2.6</v>
      </c>
      <c r="H31" s="229">
        <f>Resumo!I102</f>
        <v>0.11538461538461539</v>
      </c>
      <c r="I31" s="227">
        <f>Resumo!K102</f>
        <v>0.33333333333333331</v>
      </c>
      <c r="J31" s="70">
        <f>Resumo!L102</f>
        <v>3</v>
      </c>
      <c r="K31" s="70">
        <f>Resumo!M102</f>
        <v>3</v>
      </c>
      <c r="L31" s="70">
        <f>Resumo!N102</f>
        <v>2</v>
      </c>
      <c r="M31" s="70">
        <f>Resumo!O102</f>
        <v>1.5</v>
      </c>
      <c r="N31" s="70">
        <f>Resumo!P102</f>
        <v>2.5</v>
      </c>
      <c r="O31" s="70">
        <f>Resumo!Q102</f>
        <v>2.5</v>
      </c>
      <c r="P31" s="70">
        <f>Resumo!R102</f>
        <v>1</v>
      </c>
      <c r="Q31" s="70">
        <f>Resumo!S102</f>
        <v>2.5</v>
      </c>
      <c r="R31" s="70">
        <f>Resumo!T102</f>
        <v>3.5</v>
      </c>
      <c r="S31" s="70">
        <f>Resumo!U102</f>
        <v>4.5</v>
      </c>
      <c r="T31" s="70">
        <f>Resumo!V102</f>
        <v>2.5</v>
      </c>
      <c r="U31" s="70">
        <f>Resumo!W102</f>
        <v>3</v>
      </c>
      <c r="V31" s="70">
        <f>Resumo!X102</f>
        <v>2.5</v>
      </c>
      <c r="W31" s="70">
        <f>Resumo!Y102</f>
        <v>2.5</v>
      </c>
      <c r="X31" s="70">
        <f>Resumo!Z102</f>
        <v>2.5</v>
      </c>
      <c r="Y31" s="70">
        <f>Resumo!AB102</f>
        <v>2.6</v>
      </c>
      <c r="Z31" s="70">
        <f>Resumo!AC102</f>
        <v>3.3532709106369807</v>
      </c>
      <c r="AA31" s="70">
        <f>Resumo!AD102</f>
        <v>3.3615239392719296</v>
      </c>
      <c r="AB31" s="70">
        <f>Resumo!AE102</f>
        <v>3.3021077564798254</v>
      </c>
    </row>
    <row r="32" spans="2:28">
      <c r="B32" s="37" t="s">
        <v>85</v>
      </c>
      <c r="C32" t="s">
        <v>86</v>
      </c>
      <c r="D32" s="39">
        <v>312</v>
      </c>
      <c r="E32" t="s">
        <v>16</v>
      </c>
      <c r="F32" t="s">
        <v>352</v>
      </c>
      <c r="G32" s="70">
        <f>Resumo!F103</f>
        <v>3.1111111111111116</v>
      </c>
      <c r="H32" s="229">
        <f>Resumo!I103</f>
        <v>0.46666666666666667</v>
      </c>
      <c r="I32" s="227">
        <f>Resumo!K103</f>
        <v>0.14285714285714285</v>
      </c>
      <c r="J32" s="70">
        <f>Resumo!L103</f>
        <v>3</v>
      </c>
      <c r="K32" s="70">
        <f>Resumo!M103</f>
        <v>3.3333333333333335</v>
      </c>
      <c r="L32" s="70">
        <f>Resumo!N103</f>
        <v>3.1428571428571428</v>
      </c>
      <c r="M32" s="70">
        <f>Resumo!O103</f>
        <v>3.1428571428571428</v>
      </c>
      <c r="N32" s="70">
        <f>Resumo!P103</f>
        <v>2.7142857142857144</v>
      </c>
      <c r="O32" s="70">
        <f>Resumo!Q103</f>
        <v>2.8571428571428572</v>
      </c>
      <c r="P32" s="70">
        <f>Resumo!R103</f>
        <v>2.5714285714285716</v>
      </c>
      <c r="Q32" s="70">
        <f>Resumo!S103</f>
        <v>2.5714285714285716</v>
      </c>
      <c r="R32" s="70">
        <f>Resumo!T103</f>
        <v>2.8571428571428572</v>
      </c>
      <c r="S32" s="70">
        <f>Resumo!U103</f>
        <v>4.1428571428571432</v>
      </c>
      <c r="T32" s="70">
        <f>Resumo!V103</f>
        <v>3</v>
      </c>
      <c r="U32" s="70">
        <f>Resumo!W103</f>
        <v>3.3333333333333335</v>
      </c>
      <c r="V32" s="70">
        <f>Resumo!X103</f>
        <v>3.1428571428571428</v>
      </c>
      <c r="W32" s="70">
        <f>Resumo!Y103</f>
        <v>3.2857142857142856</v>
      </c>
      <c r="X32" s="70">
        <f>Resumo!Z103</f>
        <v>3.5714285714285716</v>
      </c>
      <c r="Y32" s="70">
        <f>Resumo!AB103</f>
        <v>3.1111111111111116</v>
      </c>
      <c r="Z32" s="70">
        <f>Resumo!AC103</f>
        <v>3.3532709106369807</v>
      </c>
      <c r="AA32" s="70">
        <f>Resumo!AD103</f>
        <v>3.3615239392719296</v>
      </c>
      <c r="AB32" s="70">
        <f>Resumo!AE103</f>
        <v>3.3021077564798254</v>
      </c>
    </row>
    <row r="33" spans="2:28">
      <c r="B33" s="37" t="s">
        <v>71</v>
      </c>
      <c r="C33" t="s">
        <v>72</v>
      </c>
      <c r="D33" s="39">
        <v>312</v>
      </c>
      <c r="E33" t="s">
        <v>16</v>
      </c>
      <c r="F33" t="s">
        <v>352</v>
      </c>
      <c r="G33" s="70">
        <f>Resumo!F104</f>
        <v>3.0520202020202016</v>
      </c>
      <c r="H33" s="229">
        <f>Resumo!I104</f>
        <v>0.25</v>
      </c>
      <c r="I33" s="227">
        <f>Resumo!K104</f>
        <v>0.75</v>
      </c>
      <c r="J33" s="70">
        <f>Resumo!L104</f>
        <v>3.4166666666666665</v>
      </c>
      <c r="K33" s="70">
        <f>Resumo!M104</f>
        <v>3.3333333333333335</v>
      </c>
      <c r="L33" s="70">
        <f>Resumo!N104</f>
        <v>2.8333333333333335</v>
      </c>
      <c r="M33" s="70">
        <f>Resumo!O104</f>
        <v>2.4166666666666665</v>
      </c>
      <c r="N33" s="70">
        <f>Resumo!P104</f>
        <v>2.4166666666666665</v>
      </c>
      <c r="O33" s="70">
        <f>Resumo!Q104</f>
        <v>2.8333333333333335</v>
      </c>
      <c r="P33" s="70">
        <f>Resumo!R104</f>
        <v>3</v>
      </c>
      <c r="Q33" s="70">
        <f>Resumo!S104</f>
        <v>2.9166666666666665</v>
      </c>
      <c r="R33" s="70">
        <f>Resumo!T104</f>
        <v>2.8333333333333335</v>
      </c>
      <c r="S33" s="70">
        <f>Resumo!U104</f>
        <v>3.3636363636363638</v>
      </c>
      <c r="T33" s="70">
        <f>Resumo!V104</f>
        <v>3</v>
      </c>
      <c r="U33" s="70">
        <f>Resumo!W104</f>
        <v>3.4166666666666665</v>
      </c>
      <c r="V33" s="70">
        <f>Resumo!X104</f>
        <v>3.3333333333333335</v>
      </c>
      <c r="W33" s="70">
        <f>Resumo!Y104</f>
        <v>2.9166666666666665</v>
      </c>
      <c r="X33" s="70">
        <f>Resumo!Z104</f>
        <v>3.75</v>
      </c>
      <c r="Y33" s="70">
        <f>Resumo!AB104</f>
        <v>3.1765656565656566</v>
      </c>
      <c r="Z33" s="70">
        <f>Resumo!AC104</f>
        <v>3.3532709106369807</v>
      </c>
      <c r="AA33" s="70">
        <f>Resumo!AD104</f>
        <v>3.3615239392719296</v>
      </c>
      <c r="AB33" s="70">
        <f>Resumo!AE104</f>
        <v>3.3021077564798254</v>
      </c>
    </row>
    <row r="34" spans="2:28">
      <c r="B34" s="37" t="s">
        <v>229</v>
      </c>
      <c r="C34" t="s">
        <v>230</v>
      </c>
      <c r="D34" s="39">
        <v>304</v>
      </c>
      <c r="E34" t="s">
        <v>16</v>
      </c>
      <c r="F34" t="s">
        <v>353</v>
      </c>
      <c r="G34" s="70">
        <f>Resumo!F71</f>
        <v>4.0297619047619042</v>
      </c>
      <c r="H34" s="229">
        <f>Resumo!I71</f>
        <v>0.44444444444444442</v>
      </c>
      <c r="I34" s="229">
        <f>Resumo!K71</f>
        <v>1</v>
      </c>
      <c r="J34" s="70">
        <f>Resumo!L71</f>
        <v>3.75</v>
      </c>
      <c r="K34" s="70">
        <f>Resumo!M71</f>
        <v>4.25</v>
      </c>
      <c r="L34" s="70">
        <f>Resumo!N71</f>
        <v>4</v>
      </c>
      <c r="M34" s="70">
        <f>Resumo!O71</f>
        <v>3.75</v>
      </c>
      <c r="N34" s="70">
        <f>Resumo!P71</f>
        <v>3.75</v>
      </c>
      <c r="O34" s="70">
        <f>Resumo!Q71</f>
        <v>3.3333333333333335</v>
      </c>
      <c r="P34" s="70">
        <f>Resumo!R71</f>
        <v>0</v>
      </c>
      <c r="Q34" s="70">
        <f>Resumo!S71</f>
        <v>4.333333333333333</v>
      </c>
      <c r="R34" s="70">
        <f>Resumo!T71</f>
        <v>4.25</v>
      </c>
      <c r="S34" s="70">
        <f>Resumo!U71</f>
        <v>4.75</v>
      </c>
      <c r="T34" s="70">
        <f>Resumo!V71</f>
        <v>3.75</v>
      </c>
      <c r="U34" s="70">
        <f>Resumo!W71</f>
        <v>3.75</v>
      </c>
      <c r="V34" s="70">
        <f>Resumo!X71</f>
        <v>4.25</v>
      </c>
      <c r="W34" s="70">
        <f>Resumo!Y71</f>
        <v>4.5</v>
      </c>
      <c r="X34" s="70">
        <f>Resumo!Z71</f>
        <v>4</v>
      </c>
      <c r="Y34" s="70">
        <f>Resumo!AB71</f>
        <v>4.0297619047619042</v>
      </c>
      <c r="Z34" s="70">
        <f>Resumo!AC71</f>
        <v>3.3532709106369807</v>
      </c>
      <c r="AA34" s="70">
        <f>Resumo!AD71</f>
        <v>3.3615239392719296</v>
      </c>
      <c r="AB34" s="70">
        <f>Resumo!AE71</f>
        <v>3.3021077564798254</v>
      </c>
    </row>
    <row r="35" spans="2:28">
      <c r="B35" s="37" t="s">
        <v>61</v>
      </c>
      <c r="C35" t="s">
        <v>62</v>
      </c>
      <c r="D35" s="39">
        <v>304</v>
      </c>
      <c r="E35" t="s">
        <v>16</v>
      </c>
      <c r="F35" t="s">
        <v>353</v>
      </c>
      <c r="G35" s="70">
        <f>Resumo!F72</f>
        <v>4.5333333333333332</v>
      </c>
      <c r="H35" s="229">
        <f>Resumo!I72</f>
        <v>5.5555555555555552E-2</v>
      </c>
      <c r="I35" s="229">
        <f>Resumo!K72</f>
        <v>1</v>
      </c>
      <c r="J35" s="70">
        <f>Resumo!L72</f>
        <v>4</v>
      </c>
      <c r="K35" s="70">
        <f>Resumo!M72</f>
        <v>4</v>
      </c>
      <c r="L35" s="70">
        <f>Resumo!N72</f>
        <v>5</v>
      </c>
      <c r="M35" s="70">
        <f>Resumo!O72</f>
        <v>5</v>
      </c>
      <c r="N35" s="70">
        <f>Resumo!P72</f>
        <v>5</v>
      </c>
      <c r="O35" s="70">
        <f>Resumo!Q72</f>
        <v>4</v>
      </c>
      <c r="P35" s="70">
        <f>Resumo!R72</f>
        <v>5</v>
      </c>
      <c r="Q35" s="70">
        <f>Resumo!S72</f>
        <v>5</v>
      </c>
      <c r="R35" s="70">
        <f>Resumo!T72</f>
        <v>4</v>
      </c>
      <c r="S35" s="70">
        <f>Resumo!U72</f>
        <v>5</v>
      </c>
      <c r="T35" s="70">
        <f>Resumo!V72</f>
        <v>4</v>
      </c>
      <c r="U35" s="70">
        <f>Resumo!W72</f>
        <v>4</v>
      </c>
      <c r="V35" s="70">
        <f>Resumo!X72</f>
        <v>5</v>
      </c>
      <c r="W35" s="70">
        <f>Resumo!Y72</f>
        <v>5</v>
      </c>
      <c r="X35" s="70">
        <f>Resumo!Z72</f>
        <v>4</v>
      </c>
      <c r="Y35" s="70">
        <f>Resumo!AB72</f>
        <v>4.5333333333333332</v>
      </c>
      <c r="Z35" s="70">
        <f>Resumo!AC72</f>
        <v>3.3532709106369807</v>
      </c>
      <c r="AA35" s="70">
        <f>Resumo!AD72</f>
        <v>3.3615239392719296</v>
      </c>
      <c r="AB35" s="70">
        <f>Resumo!AE72</f>
        <v>3.3021077564798254</v>
      </c>
    </row>
    <row r="36" spans="2:28">
      <c r="B36" s="37" t="s">
        <v>73</v>
      </c>
      <c r="C36" t="s">
        <v>74</v>
      </c>
      <c r="D36" s="39">
        <v>304</v>
      </c>
      <c r="E36" t="s">
        <v>16</v>
      </c>
      <c r="F36" t="s">
        <v>353</v>
      </c>
      <c r="G36" s="70">
        <f>Resumo!F73</f>
        <v>3.45</v>
      </c>
      <c r="H36" s="229">
        <f>Resumo!I73</f>
        <v>0.18181818181818182</v>
      </c>
      <c r="I36" s="229">
        <f>Resumo!K73</f>
        <v>0.75</v>
      </c>
      <c r="J36" s="70">
        <f>Resumo!L73</f>
        <v>4</v>
      </c>
      <c r="K36" s="70">
        <f>Resumo!M73</f>
        <v>4</v>
      </c>
      <c r="L36" s="70">
        <f>Resumo!N73</f>
        <v>3</v>
      </c>
      <c r="M36" s="70">
        <f>Resumo!O73</f>
        <v>3</v>
      </c>
      <c r="N36" s="70">
        <f>Resumo!P73</f>
        <v>3.5</v>
      </c>
      <c r="O36" s="70">
        <f>Resumo!Q73</f>
        <v>3</v>
      </c>
      <c r="P36" s="70">
        <f>Resumo!R73</f>
        <v>2.5</v>
      </c>
      <c r="Q36" s="70">
        <f>Resumo!S73</f>
        <v>3.75</v>
      </c>
      <c r="R36" s="70">
        <f>Resumo!T73</f>
        <v>3.5</v>
      </c>
      <c r="S36" s="70">
        <f>Resumo!U73</f>
        <v>3</v>
      </c>
      <c r="T36" s="70">
        <f>Resumo!V73</f>
        <v>3.75</v>
      </c>
      <c r="U36" s="70">
        <f>Resumo!W73</f>
        <v>3.75</v>
      </c>
      <c r="V36" s="70">
        <f>Resumo!X73</f>
        <v>3.75</v>
      </c>
      <c r="W36" s="70">
        <f>Resumo!Y73</f>
        <v>3.5</v>
      </c>
      <c r="X36" s="70">
        <f>Resumo!Z73</f>
        <v>3.75</v>
      </c>
      <c r="Y36" s="70">
        <f>Resumo!AB73</f>
        <v>3.45</v>
      </c>
      <c r="Z36" s="70">
        <f>Resumo!AC73</f>
        <v>3.3532709106369807</v>
      </c>
      <c r="AA36" s="70">
        <f>Resumo!AD73</f>
        <v>3.3615239392719296</v>
      </c>
      <c r="AB36" s="70">
        <f>Resumo!AE73</f>
        <v>3.3021077564798254</v>
      </c>
    </row>
    <row r="37" spans="2:28">
      <c r="B37" s="37" t="s">
        <v>100</v>
      </c>
      <c r="C37" t="s">
        <v>101</v>
      </c>
      <c r="D37" s="39">
        <v>304</v>
      </c>
      <c r="E37" t="s">
        <v>16</v>
      </c>
      <c r="F37" t="s">
        <v>353</v>
      </c>
      <c r="G37" s="70">
        <f>Resumo!F74</f>
        <v>3.2607142857142857</v>
      </c>
      <c r="H37" s="229">
        <f>Resumo!I74</f>
        <v>0.19148936170212766</v>
      </c>
      <c r="I37" s="229">
        <f>Resumo!K74</f>
        <v>0.55555555555555558</v>
      </c>
      <c r="J37" s="70">
        <f>Resumo!L74</f>
        <v>3</v>
      </c>
      <c r="K37" s="70">
        <f>Resumo!M74</f>
        <v>3.25</v>
      </c>
      <c r="L37" s="70">
        <f>Resumo!N74</f>
        <v>3.3333333333333335</v>
      </c>
      <c r="M37" s="70">
        <f>Resumo!O74</f>
        <v>3</v>
      </c>
      <c r="N37" s="70">
        <f>Resumo!P74</f>
        <v>3</v>
      </c>
      <c r="O37" s="70">
        <f>Resumo!Q74</f>
        <v>3.1666666666666665</v>
      </c>
      <c r="P37" s="70">
        <f>Resumo!R74</f>
        <v>2.5</v>
      </c>
      <c r="Q37" s="70">
        <f>Resumo!S74</f>
        <v>3.5</v>
      </c>
      <c r="R37" s="70">
        <f>Resumo!T74</f>
        <v>3.4285714285714284</v>
      </c>
      <c r="S37" s="70">
        <f>Resumo!U74</f>
        <v>3.25</v>
      </c>
      <c r="T37" s="70">
        <f>Resumo!V74</f>
        <v>3.125</v>
      </c>
      <c r="U37" s="70">
        <f>Resumo!W74</f>
        <v>3.25</v>
      </c>
      <c r="V37" s="70">
        <f>Resumo!X74</f>
        <v>3.75</v>
      </c>
      <c r="W37" s="70">
        <f>Resumo!Y74</f>
        <v>3.5</v>
      </c>
      <c r="X37" s="70">
        <f>Resumo!Z74</f>
        <v>3.8571428571428572</v>
      </c>
      <c r="Y37" s="70">
        <f>Resumo!AB74</f>
        <v>3.2607142857142857</v>
      </c>
      <c r="Z37" s="70">
        <f>Resumo!AC74</f>
        <v>3.3532709106369807</v>
      </c>
      <c r="AA37" s="70">
        <f>Resumo!AD74</f>
        <v>3.3615239392719296</v>
      </c>
      <c r="AB37" s="70">
        <f>Resumo!AE74</f>
        <v>3.3021077564798254</v>
      </c>
    </row>
    <row r="38" spans="2:28">
      <c r="B38" s="37" t="s">
        <v>126</v>
      </c>
      <c r="C38" t="s">
        <v>127</v>
      </c>
      <c r="D38" s="39">
        <v>304</v>
      </c>
      <c r="E38" t="s">
        <v>16</v>
      </c>
      <c r="F38" t="s">
        <v>353</v>
      </c>
      <c r="G38" s="70">
        <f>Resumo!F75</f>
        <v>2.8484126984126985</v>
      </c>
      <c r="H38" s="229">
        <f>Resumo!I75</f>
        <v>0.26923076923076922</v>
      </c>
      <c r="I38" s="229">
        <f>Resumo!K75</f>
        <v>0.2857142857142857</v>
      </c>
      <c r="J38" s="70">
        <f>Resumo!L75</f>
        <v>3.25</v>
      </c>
      <c r="K38" s="70">
        <f>Resumo!M75</f>
        <v>2.875</v>
      </c>
      <c r="L38" s="70">
        <f>Resumo!N75</f>
        <v>2.375</v>
      </c>
      <c r="M38" s="70">
        <f>Resumo!O75</f>
        <v>2.125</v>
      </c>
      <c r="N38" s="70">
        <f>Resumo!P75</f>
        <v>2.625</v>
      </c>
      <c r="O38" s="70">
        <f>Resumo!Q75</f>
        <v>2.625</v>
      </c>
      <c r="P38" s="70">
        <f>Resumo!R75</f>
        <v>2.3333333333333335</v>
      </c>
      <c r="Q38" s="70">
        <f>Resumo!S75</f>
        <v>2.625</v>
      </c>
      <c r="R38" s="70">
        <f>Resumo!T75</f>
        <v>3.125</v>
      </c>
      <c r="S38" s="70">
        <f>Resumo!U75</f>
        <v>3.625</v>
      </c>
      <c r="T38" s="70">
        <f>Resumo!V75</f>
        <v>2.75</v>
      </c>
      <c r="U38" s="70">
        <f>Resumo!W75</f>
        <v>3.1428571428571428</v>
      </c>
      <c r="V38" s="70">
        <f>Resumo!X75</f>
        <v>3</v>
      </c>
      <c r="W38" s="70">
        <f>Resumo!Y75</f>
        <v>2.625</v>
      </c>
      <c r="X38" s="70">
        <f>Resumo!Z75</f>
        <v>3.625</v>
      </c>
      <c r="Y38" s="70">
        <f>Resumo!AB75</f>
        <v>2.8484126984126985</v>
      </c>
      <c r="Z38" s="70">
        <f>Resumo!AC75</f>
        <v>3.3532709106369807</v>
      </c>
      <c r="AA38" s="70">
        <f>Resumo!AD75</f>
        <v>3.3615239392719296</v>
      </c>
      <c r="AB38" s="70">
        <f>Resumo!AE75</f>
        <v>3.3021077564798254</v>
      </c>
    </row>
    <row r="39" spans="2:28">
      <c r="B39" s="37" t="s">
        <v>65</v>
      </c>
      <c r="C39" t="s">
        <v>322</v>
      </c>
      <c r="D39" s="39">
        <v>304</v>
      </c>
      <c r="E39" t="s">
        <v>16</v>
      </c>
      <c r="F39" t="s">
        <v>353</v>
      </c>
      <c r="G39" s="70">
        <f>Resumo!F76</f>
        <v>3.0133333333333332</v>
      </c>
      <c r="H39" s="229">
        <f>Resumo!I76</f>
        <v>0.22222222222222221</v>
      </c>
      <c r="I39" s="229">
        <f>Resumo!K76</f>
        <v>0.66666666666666663</v>
      </c>
      <c r="J39" s="70">
        <f>Resumo!L76</f>
        <v>2.8333333333333335</v>
      </c>
      <c r="K39" s="70">
        <f>Resumo!M76</f>
        <v>3.5</v>
      </c>
      <c r="L39" s="70">
        <f>Resumo!N76</f>
        <v>3</v>
      </c>
      <c r="M39" s="70">
        <f>Resumo!O76</f>
        <v>2.8333333333333335</v>
      </c>
      <c r="N39" s="70">
        <f>Resumo!P76</f>
        <v>2.6666666666666665</v>
      </c>
      <c r="O39" s="70">
        <f>Resumo!Q76</f>
        <v>3</v>
      </c>
      <c r="P39" s="70">
        <f>Resumo!R76</f>
        <v>3.4</v>
      </c>
      <c r="Q39" s="70">
        <f>Resumo!S76</f>
        <v>3.1666666666666665</v>
      </c>
      <c r="R39" s="70">
        <f>Resumo!T76</f>
        <v>3.3333333333333335</v>
      </c>
      <c r="S39" s="70">
        <f>Resumo!U76</f>
        <v>2.8333333333333335</v>
      </c>
      <c r="T39" s="70">
        <f>Resumo!V76</f>
        <v>2.5</v>
      </c>
      <c r="U39" s="70">
        <f>Resumo!W76</f>
        <v>2.8333333333333335</v>
      </c>
      <c r="V39" s="70">
        <f>Resumo!X76</f>
        <v>2.8333333333333335</v>
      </c>
      <c r="W39" s="70">
        <f>Resumo!Y76</f>
        <v>2.6666666666666665</v>
      </c>
      <c r="X39" s="70">
        <f>Resumo!Z76</f>
        <v>3.8</v>
      </c>
      <c r="Y39" s="70">
        <f>Resumo!AB76</f>
        <v>3.0133333333333332</v>
      </c>
      <c r="Z39" s="70">
        <f>Resumo!AC76</f>
        <v>3.3532709106369807</v>
      </c>
      <c r="AA39" s="70">
        <f>Resumo!AD76</f>
        <v>3.3615239392719296</v>
      </c>
      <c r="AB39" s="70">
        <f>Resumo!AE76</f>
        <v>3.3021077564798254</v>
      </c>
    </row>
    <row r="40" spans="2:28">
      <c r="B40" s="37" t="s">
        <v>57</v>
      </c>
      <c r="C40" t="s">
        <v>323</v>
      </c>
      <c r="D40" s="39">
        <v>304</v>
      </c>
      <c r="E40" t="s">
        <v>16</v>
      </c>
      <c r="F40" t="s">
        <v>353</v>
      </c>
      <c r="G40" s="70">
        <f>Resumo!F77</f>
        <v>3.6488095238095237</v>
      </c>
      <c r="H40" s="229">
        <f>Resumo!I77</f>
        <v>0.22857142857142856</v>
      </c>
      <c r="I40" s="229">
        <f>Resumo!K77</f>
        <v>0.75</v>
      </c>
      <c r="J40" s="70">
        <f>Resumo!L77</f>
        <v>4</v>
      </c>
      <c r="K40" s="70">
        <f>Resumo!M77</f>
        <v>4</v>
      </c>
      <c r="L40" s="70">
        <f>Resumo!N77</f>
        <v>3.375</v>
      </c>
      <c r="M40" s="70">
        <f>Resumo!O77</f>
        <v>3.625</v>
      </c>
      <c r="N40" s="70">
        <f>Resumo!P77</f>
        <v>3.25</v>
      </c>
      <c r="O40" s="70">
        <f>Resumo!Q77</f>
        <v>3.375</v>
      </c>
      <c r="P40" s="70">
        <f>Resumo!R77</f>
        <v>3.5</v>
      </c>
      <c r="Q40" s="70">
        <f>Resumo!S77</f>
        <v>3.2857142857142856</v>
      </c>
      <c r="R40" s="70">
        <f>Resumo!T77</f>
        <v>3.875</v>
      </c>
      <c r="S40" s="70">
        <f>Resumo!U77</f>
        <v>4</v>
      </c>
      <c r="T40" s="70">
        <f>Resumo!V77</f>
        <v>3.5</v>
      </c>
      <c r="U40" s="70">
        <f>Resumo!W77</f>
        <v>3.7142857142857144</v>
      </c>
      <c r="V40" s="70">
        <f>Resumo!X77</f>
        <v>3.8571428571428572</v>
      </c>
      <c r="W40" s="70">
        <f>Resumo!Y77</f>
        <v>3.375</v>
      </c>
      <c r="X40" s="70">
        <f>Resumo!Z77</f>
        <v>4</v>
      </c>
      <c r="Y40" s="70">
        <f>Resumo!AB77</f>
        <v>3.6488095238095237</v>
      </c>
      <c r="Z40" s="70">
        <f>Resumo!AC77</f>
        <v>3.3532709106369807</v>
      </c>
      <c r="AA40" s="70">
        <f>Resumo!AD77</f>
        <v>3.3615239392719296</v>
      </c>
      <c r="AB40" s="70">
        <f>Resumo!AE77</f>
        <v>3.3021077564798254</v>
      </c>
    </row>
    <row r="41" spans="2:28">
      <c r="B41" s="37" t="s">
        <v>75</v>
      </c>
      <c r="C41" t="s">
        <v>76</v>
      </c>
      <c r="D41" s="39">
        <v>304</v>
      </c>
      <c r="E41" t="s">
        <v>16</v>
      </c>
      <c r="F41" t="s">
        <v>353</v>
      </c>
      <c r="G41" s="70">
        <f>Resumo!F78</f>
        <v>2.99</v>
      </c>
      <c r="H41" s="229">
        <f>Resumo!I78</f>
        <v>0.20833333333333334</v>
      </c>
      <c r="I41" s="229">
        <f>Resumo!K78</f>
        <v>0.8</v>
      </c>
      <c r="J41" s="70">
        <f>Resumo!L78</f>
        <v>2.8</v>
      </c>
      <c r="K41" s="70">
        <f>Resumo!M78</f>
        <v>3.2</v>
      </c>
      <c r="L41" s="70">
        <f>Resumo!N78</f>
        <v>2.75</v>
      </c>
      <c r="M41" s="70">
        <f>Resumo!O78</f>
        <v>2.6</v>
      </c>
      <c r="N41" s="70">
        <f>Resumo!P78</f>
        <v>3</v>
      </c>
      <c r="O41" s="70">
        <f>Resumo!Q78</f>
        <v>2.4</v>
      </c>
      <c r="P41" s="70">
        <f>Resumo!R78</f>
        <v>3.2</v>
      </c>
      <c r="Q41" s="70">
        <f>Resumo!S78</f>
        <v>2.6</v>
      </c>
      <c r="R41" s="70">
        <f>Resumo!T78</f>
        <v>3.4</v>
      </c>
      <c r="S41" s="70">
        <f>Resumo!U78</f>
        <v>4.2</v>
      </c>
      <c r="T41" s="70">
        <f>Resumo!V78</f>
        <v>3</v>
      </c>
      <c r="U41" s="70">
        <f>Resumo!W78</f>
        <v>2.5</v>
      </c>
      <c r="V41" s="70">
        <f>Resumo!X78</f>
        <v>3</v>
      </c>
      <c r="W41" s="70">
        <f>Resumo!Y78</f>
        <v>2.6</v>
      </c>
      <c r="X41" s="70">
        <f>Resumo!Z78</f>
        <v>3.6</v>
      </c>
      <c r="Y41" s="70">
        <f>Resumo!AB78</f>
        <v>2.99</v>
      </c>
      <c r="Z41" s="70">
        <f>Resumo!AC78</f>
        <v>3.3532709106369807</v>
      </c>
      <c r="AA41" s="70">
        <f>Resumo!AD78</f>
        <v>3.3615239392719296</v>
      </c>
      <c r="AB41" s="70">
        <f>Resumo!AE78</f>
        <v>3.3021077564798254</v>
      </c>
    </row>
    <row r="42" spans="2:28">
      <c r="B42" s="138" t="s">
        <v>198</v>
      </c>
      <c r="C42" s="138" t="s">
        <v>199</v>
      </c>
      <c r="D42" s="39">
        <v>304</v>
      </c>
      <c r="E42" t="s">
        <v>16</v>
      </c>
      <c r="F42" t="s">
        <v>353</v>
      </c>
      <c r="G42" s="70">
        <f>Resumo!F79</f>
        <v>4.1333333333333337</v>
      </c>
      <c r="H42" s="229">
        <f>Resumo!I79</f>
        <v>0.66666666666666663</v>
      </c>
      <c r="I42" s="229">
        <f>Resumo!K79</f>
        <v>1</v>
      </c>
      <c r="J42" s="70">
        <f>Resumo!L79</f>
        <v>4</v>
      </c>
      <c r="K42" s="70">
        <f>Resumo!M79</f>
        <v>4.25</v>
      </c>
      <c r="L42" s="70">
        <f>Resumo!N79</f>
        <v>4.25</v>
      </c>
      <c r="M42" s="70">
        <f>Resumo!O79</f>
        <v>4</v>
      </c>
      <c r="N42" s="70">
        <f>Resumo!P79</f>
        <v>4.25</v>
      </c>
      <c r="O42" s="70">
        <f>Resumo!Q79</f>
        <v>3.75</v>
      </c>
      <c r="P42" s="70">
        <f>Resumo!R79</f>
        <v>5</v>
      </c>
      <c r="Q42" s="70">
        <f>Resumo!S79</f>
        <v>4.25</v>
      </c>
      <c r="R42" s="70">
        <f>Resumo!T79</f>
        <v>3.75</v>
      </c>
      <c r="S42" s="70">
        <f>Resumo!U79</f>
        <v>4</v>
      </c>
      <c r="T42" s="70">
        <f>Resumo!V79</f>
        <v>4</v>
      </c>
      <c r="U42" s="70">
        <f>Resumo!W79</f>
        <v>3.75</v>
      </c>
      <c r="V42" s="70">
        <f>Resumo!X79</f>
        <v>4</v>
      </c>
      <c r="W42" s="70">
        <f>Resumo!Y79</f>
        <v>4</v>
      </c>
      <c r="X42" s="70">
        <f>Resumo!Z79</f>
        <v>4.75</v>
      </c>
      <c r="Y42" s="70">
        <f>Resumo!AB79</f>
        <v>4.1333333333333337</v>
      </c>
      <c r="Z42" s="70">
        <f>Resumo!AC79</f>
        <v>3.3532709106369807</v>
      </c>
      <c r="AA42" s="70">
        <f>Resumo!AD79</f>
        <v>3.3615239392719296</v>
      </c>
      <c r="AB42" s="70">
        <f>Resumo!AE79</f>
        <v>3.3021077564798254</v>
      </c>
    </row>
    <row r="43" spans="2:28">
      <c r="D43" s="39"/>
    </row>
    <row r="44" spans="2:28">
      <c r="D44" s="39"/>
    </row>
    <row r="45" spans="2:28">
      <c r="D45" s="39"/>
    </row>
    <row r="46" spans="2:28">
      <c r="C46" s="83"/>
      <c r="D46" s="103"/>
      <c r="E46" s="83"/>
    </row>
    <row r="47" spans="2:28">
      <c r="C47" s="83"/>
      <c r="D47" s="103"/>
      <c r="E47" s="83"/>
    </row>
    <row r="48" spans="2:28">
      <c r="C48" s="83"/>
      <c r="D48" s="103"/>
      <c r="E48" s="83"/>
    </row>
    <row r="49" spans="3:5">
      <c r="C49" s="83"/>
      <c r="D49" s="103"/>
      <c r="E49" s="83"/>
    </row>
    <row r="50" spans="3:5">
      <c r="C50" s="83"/>
      <c r="D50" s="103"/>
      <c r="E50" s="83"/>
    </row>
    <row r="51" spans="3:5">
      <c r="C51" s="83"/>
      <c r="D51" s="103"/>
      <c r="E51" s="83"/>
    </row>
    <row r="52" spans="3:5">
      <c r="C52" s="83"/>
      <c r="D52" s="103"/>
      <c r="E52" s="83"/>
    </row>
    <row r="53" spans="3:5">
      <c r="C53" s="83"/>
      <c r="D53" s="103"/>
      <c r="E53" s="83"/>
    </row>
    <row r="54" spans="3:5">
      <c r="C54" s="83"/>
      <c r="D54" s="103"/>
      <c r="E54" s="83"/>
    </row>
    <row r="55" spans="3:5">
      <c r="C55" s="83"/>
      <c r="D55" s="103"/>
      <c r="E55" s="83"/>
    </row>
    <row r="56" spans="3:5">
      <c r="C56" s="83"/>
      <c r="D56" s="103"/>
      <c r="E56" s="83"/>
    </row>
    <row r="57" spans="3:5">
      <c r="C57" s="83"/>
      <c r="D57" s="103"/>
      <c r="E57" s="83"/>
    </row>
    <row r="58" spans="3:5">
      <c r="C58" s="83"/>
      <c r="D58" s="103"/>
      <c r="E58" s="83"/>
    </row>
    <row r="59" spans="3:5">
      <c r="C59" s="83"/>
      <c r="D59" s="103"/>
      <c r="E59" s="83"/>
    </row>
    <row r="60" spans="3:5">
      <c r="C60" s="83"/>
      <c r="D60" s="103"/>
      <c r="E60" s="83"/>
    </row>
    <row r="61" spans="3:5">
      <c r="C61" s="83"/>
      <c r="D61" s="103"/>
      <c r="E61" s="83"/>
    </row>
    <row r="62" spans="3:5">
      <c r="C62" s="83"/>
      <c r="D62" s="103"/>
      <c r="E62" s="83"/>
    </row>
    <row r="63" spans="3:5">
      <c r="C63" s="83"/>
      <c r="D63" s="103"/>
      <c r="E63" s="83"/>
    </row>
    <row r="64" spans="3:5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  <row r="156" spans="4:4">
      <c r="D156" s="39"/>
    </row>
    <row r="157" spans="4:4">
      <c r="D157" s="39"/>
    </row>
    <row r="158" spans="4:4">
      <c r="D158" s="39"/>
    </row>
    <row r="159" spans="4:4">
      <c r="D159" s="39"/>
    </row>
    <row r="160" spans="4:4">
      <c r="D160" s="39"/>
    </row>
    <row r="161" spans="4:4">
      <c r="D161" s="39"/>
    </row>
    <row r="162" spans="4:4">
      <c r="D162" s="39"/>
    </row>
    <row r="163" spans="4:4">
      <c r="D163" s="39"/>
    </row>
    <row r="164" spans="4:4">
      <c r="D164" s="39"/>
    </row>
    <row r="165" spans="4:4">
      <c r="D165" s="39"/>
    </row>
    <row r="166" spans="4:4">
      <c r="D166" s="39"/>
    </row>
    <row r="167" spans="4:4">
      <c r="D167" s="39"/>
    </row>
    <row r="168" spans="4:4">
      <c r="D168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2"/>
  <sheetViews>
    <sheetView topLeftCell="B1" workbookViewId="0">
      <selection activeCell="J28" sqref="J28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E. U. de Profesorado de E.X.B. "María Sedes Sapientiae"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40" customFormat="1" ht="38.25" customHeight="1" thickBot="1">
      <c r="B27" s="240" t="s">
        <v>264</v>
      </c>
      <c r="C27" s="240" t="s">
        <v>33</v>
      </c>
      <c r="D27" s="240" t="s">
        <v>265</v>
      </c>
      <c r="E27" s="240" t="s">
        <v>34</v>
      </c>
      <c r="F27" s="240" t="s">
        <v>36</v>
      </c>
      <c r="G27" s="240" t="s">
        <v>35</v>
      </c>
      <c r="H27" s="240" t="s">
        <v>270</v>
      </c>
      <c r="I27" s="24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40" t="s">
        <v>358</v>
      </c>
      <c r="Z27" s="240" t="s">
        <v>345</v>
      </c>
      <c r="AA27" s="240" t="s">
        <v>350</v>
      </c>
      <c r="AB27" s="240" t="s">
        <v>344</v>
      </c>
    </row>
    <row r="28" spans="2:28">
      <c r="B28" s="37" t="s">
        <v>213</v>
      </c>
      <c r="C28" t="s">
        <v>54</v>
      </c>
      <c r="D28" s="39">
        <v>351</v>
      </c>
      <c r="E28" t="s">
        <v>214</v>
      </c>
      <c r="F28" t="s">
        <v>352</v>
      </c>
      <c r="G28" s="70">
        <f>Resumo!F105</f>
        <v>3.2347883597883595</v>
      </c>
      <c r="H28" s="229">
        <f>Resumo!I105</f>
        <v>0.24324324324324326</v>
      </c>
      <c r="I28" s="229">
        <f>Resumo!K105</f>
        <v>0.44444444444444442</v>
      </c>
      <c r="J28" s="70">
        <f>Resumo!L105</f>
        <v>3.1111111111111112</v>
      </c>
      <c r="K28" s="70">
        <f>Resumo!M105</f>
        <v>2.7777777777777777</v>
      </c>
      <c r="L28" s="70">
        <f>Resumo!N105</f>
        <v>2.3333333333333335</v>
      </c>
      <c r="M28" s="70">
        <f>Resumo!O105</f>
        <v>2.5555555555555554</v>
      </c>
      <c r="N28" s="70">
        <f>Resumo!P105</f>
        <v>3.125</v>
      </c>
      <c r="O28" s="70">
        <f>Resumo!Q105</f>
        <v>3.2222222222222223</v>
      </c>
      <c r="P28" s="70">
        <f>Resumo!R105</f>
        <v>4</v>
      </c>
      <c r="Q28" s="70">
        <f>Resumo!S105</f>
        <v>3.4444444444444446</v>
      </c>
      <c r="R28" s="70">
        <f>Resumo!T105</f>
        <v>2.8888888888888888</v>
      </c>
      <c r="S28" s="70">
        <f>Resumo!U105</f>
        <v>4.4444444444444446</v>
      </c>
      <c r="T28" s="70">
        <f>Resumo!V105</f>
        <v>2.7777777777777777</v>
      </c>
      <c r="U28" s="70">
        <f>Resumo!W105</f>
        <v>3.2222222222222223</v>
      </c>
      <c r="V28" s="70">
        <f>Resumo!X105</f>
        <v>3.2857142857142856</v>
      </c>
      <c r="W28" s="70">
        <f>Resumo!Y105</f>
        <v>3.4444444444444446</v>
      </c>
      <c r="X28" s="70">
        <f>Resumo!Z105</f>
        <v>3.8888888888888888</v>
      </c>
      <c r="Y28" s="70">
        <f>Resumo!AB105</f>
        <v>3.1103157929838599</v>
      </c>
      <c r="Z28" s="70">
        <f>Resumo!AC105</f>
        <v>3.1229497354497351</v>
      </c>
      <c r="AA28" s="70">
        <f>Resumo!AD105</f>
        <v>3.2201453098768984</v>
      </c>
      <c r="AB28" s="70">
        <f>Resumo!AE105</f>
        <v>3.3021077564798254</v>
      </c>
    </row>
    <row r="29" spans="2:28">
      <c r="B29" s="37" t="s">
        <v>215</v>
      </c>
      <c r="C29" t="s">
        <v>99</v>
      </c>
      <c r="D29" s="39">
        <v>351</v>
      </c>
      <c r="E29" t="s">
        <v>214</v>
      </c>
      <c r="F29" t="s">
        <v>352</v>
      </c>
      <c r="G29" s="70">
        <f>Resumo!F106</f>
        <v>3.011111111111112</v>
      </c>
      <c r="H29" s="229">
        <f>Resumo!I106</f>
        <v>8.3333333333333329E-2</v>
      </c>
      <c r="I29" s="229">
        <f>Resumo!K106</f>
        <v>0.33333333333333331</v>
      </c>
      <c r="J29" s="70">
        <f>Resumo!L106</f>
        <v>3</v>
      </c>
      <c r="K29" s="70">
        <f>Resumo!M106</f>
        <v>3.3333333333333335</v>
      </c>
      <c r="L29" s="70">
        <f>Resumo!N106</f>
        <v>2</v>
      </c>
      <c r="M29" s="70">
        <f>Resumo!O106</f>
        <v>1.6666666666666667</v>
      </c>
      <c r="N29" s="70">
        <f>Resumo!P106</f>
        <v>3.3333333333333335</v>
      </c>
      <c r="O29" s="70">
        <f>Resumo!Q106</f>
        <v>3</v>
      </c>
      <c r="P29" s="70">
        <f>Resumo!R106</f>
        <v>4.5</v>
      </c>
      <c r="Q29" s="70">
        <f>Resumo!S106</f>
        <v>2.3333333333333335</v>
      </c>
      <c r="R29" s="70">
        <f>Resumo!T106</f>
        <v>2.6666666666666665</v>
      </c>
      <c r="S29" s="70">
        <f>Resumo!U106</f>
        <v>3</v>
      </c>
      <c r="T29" s="70">
        <f>Resumo!V106</f>
        <v>3.3333333333333335</v>
      </c>
      <c r="U29" s="70">
        <f>Resumo!W106</f>
        <v>3.3333333333333335</v>
      </c>
      <c r="V29" s="70">
        <f>Resumo!X106</f>
        <v>3.3333333333333335</v>
      </c>
      <c r="W29" s="70">
        <f>Resumo!Y106</f>
        <v>3</v>
      </c>
      <c r="X29" s="70">
        <f>Resumo!Z106</f>
        <v>3.3333333333333335</v>
      </c>
      <c r="Y29" s="70">
        <f>Resumo!AB106</f>
        <v>3.0403300081560944</v>
      </c>
      <c r="Z29" s="70">
        <f>Resumo!AC106</f>
        <v>3.1229497354497351</v>
      </c>
      <c r="AA29" s="70">
        <f>Resumo!AD106</f>
        <v>3.2201453098768984</v>
      </c>
      <c r="AB29" s="70">
        <f>Resumo!AE106</f>
        <v>3.3021077564798254</v>
      </c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  <row r="156" spans="4:4">
      <c r="D156" s="39"/>
    </row>
    <row r="157" spans="4:4">
      <c r="D157" s="39"/>
    </row>
    <row r="158" spans="4:4">
      <c r="D158" s="39"/>
    </row>
    <row r="159" spans="4:4">
      <c r="D159" s="39"/>
    </row>
    <row r="160" spans="4:4">
      <c r="D160" s="39"/>
    </row>
    <row r="161" spans="4:4">
      <c r="D161" s="39"/>
    </row>
    <row r="162" spans="4:4">
      <c r="D162" s="39"/>
    </row>
    <row r="163" spans="4:4">
      <c r="D163" s="39"/>
    </row>
    <row r="164" spans="4:4">
      <c r="D164" s="39"/>
    </row>
    <row r="165" spans="4:4">
      <c r="D165" s="39"/>
    </row>
    <row r="166" spans="4:4">
      <c r="D166" s="39"/>
    </row>
    <row r="167" spans="4:4">
      <c r="D167" s="39"/>
    </row>
    <row r="168" spans="4:4">
      <c r="D168" s="39"/>
    </row>
    <row r="169" spans="4:4">
      <c r="D169" s="39"/>
    </row>
    <row r="170" spans="4:4">
      <c r="D170" s="39"/>
    </row>
    <row r="171" spans="4:4">
      <c r="D171" s="39"/>
    </row>
    <row r="172" spans="4:4">
      <c r="D172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157"/>
  <sheetViews>
    <sheetView topLeftCell="A4" zoomScale="110" zoomScaleNormal="110" zoomScaleSheetLayoutView="90" workbookViewId="0">
      <pane xSplit="6" ySplit="3" topLeftCell="G22" activePane="bottomRight" state="frozen"/>
      <selection activeCell="A4" sqref="A4"/>
      <selection pane="topRight" activeCell="G4" sqref="G4"/>
      <selection pane="bottomLeft" activeCell="A7" sqref="A7"/>
      <selection pane="bottomRight" activeCell="S16" sqref="S16"/>
    </sheetView>
  </sheetViews>
  <sheetFormatPr baseColWidth="10" defaultRowHeight="15"/>
  <cols>
    <col min="1" max="1" width="3.140625" customWidth="1"/>
    <col min="2" max="2" width="4.140625" style="37" customWidth="1"/>
    <col min="3" max="3" width="51.7109375" customWidth="1"/>
    <col min="4" max="4" width="7.140625" style="38" bestFit="1" customWidth="1"/>
    <col min="5" max="5" width="33.5703125" customWidth="1"/>
    <col min="6" max="7" width="7.7109375" customWidth="1"/>
    <col min="8" max="12" width="12.140625" customWidth="1"/>
    <col min="13" max="16" width="11.42578125" customWidth="1"/>
    <col min="18" max="18" width="12.85546875" bestFit="1" customWidth="1"/>
  </cols>
  <sheetData>
    <row r="1" spans="2:76" ht="9" customHeight="1"/>
    <row r="3" spans="2:76" ht="9" customHeight="1" thickBot="1"/>
    <row r="4" spans="2:76" ht="42" customHeight="1" thickBot="1">
      <c r="B4" s="78" t="s">
        <v>334</v>
      </c>
      <c r="C4" s="79"/>
      <c r="D4" s="80"/>
      <c r="E4" s="81"/>
      <c r="F4" s="79"/>
      <c r="G4" s="79"/>
      <c r="H4" s="82"/>
      <c r="I4" s="82"/>
      <c r="J4" s="82"/>
    </row>
    <row r="5" spans="2:76" ht="15.75" thickBot="1"/>
    <row r="6" spans="2:76" s="40" customFormat="1" ht="57" customHeight="1" thickBot="1">
      <c r="H6" s="261" t="s">
        <v>333</v>
      </c>
      <c r="I6" s="262"/>
      <c r="J6" s="263"/>
      <c r="K6" s="266" t="s">
        <v>270</v>
      </c>
      <c r="L6" s="264"/>
      <c r="M6" s="267"/>
      <c r="N6" s="269" t="s">
        <v>330</v>
      </c>
      <c r="O6" s="268"/>
      <c r="P6" s="270"/>
      <c r="Q6" s="268" t="s">
        <v>316</v>
      </c>
      <c r="R6" s="268"/>
      <c r="S6" s="268"/>
      <c r="T6" s="264" t="s">
        <v>37</v>
      </c>
      <c r="U6" s="264"/>
      <c r="V6" s="264"/>
      <c r="W6" s="264" t="s">
        <v>38</v>
      </c>
      <c r="X6" s="264"/>
      <c r="Y6" s="264"/>
      <c r="Z6" s="264" t="s">
        <v>39</v>
      </c>
      <c r="AA6" s="264"/>
      <c r="AB6" s="264"/>
      <c r="AC6" s="264" t="s">
        <v>40</v>
      </c>
      <c r="AD6" s="264"/>
      <c r="AE6" s="264"/>
      <c r="AF6" s="264" t="s">
        <v>41</v>
      </c>
      <c r="AG6" s="264"/>
      <c r="AH6" s="264"/>
      <c r="AJ6" s="40" t="s">
        <v>42</v>
      </c>
      <c r="AM6" s="40" t="s">
        <v>43</v>
      </c>
      <c r="AO6" s="264" t="s">
        <v>44</v>
      </c>
      <c r="AP6" s="264"/>
      <c r="AQ6" s="264"/>
      <c r="AR6" s="264" t="s">
        <v>45</v>
      </c>
      <c r="AS6" s="264"/>
      <c r="AT6" s="264"/>
      <c r="AU6" s="264" t="s">
        <v>46</v>
      </c>
      <c r="AV6" s="264"/>
      <c r="AW6" s="264"/>
      <c r="AX6" s="264" t="s">
        <v>308</v>
      </c>
      <c r="AY6" s="264"/>
      <c r="AZ6" s="264"/>
      <c r="BA6" s="264" t="s">
        <v>309</v>
      </c>
      <c r="BB6" s="264"/>
      <c r="BC6" s="264"/>
      <c r="BD6" s="264" t="s">
        <v>310</v>
      </c>
      <c r="BE6" s="264"/>
      <c r="BF6" s="264"/>
      <c r="BG6" s="264" t="s">
        <v>311</v>
      </c>
      <c r="BH6" s="264"/>
      <c r="BI6" s="264"/>
      <c r="BJ6" s="264" t="s">
        <v>312</v>
      </c>
      <c r="BK6" s="264"/>
      <c r="BL6" s="264"/>
      <c r="BM6" s="264" t="s">
        <v>35</v>
      </c>
      <c r="BN6" s="264"/>
      <c r="BO6" s="264"/>
      <c r="BP6" s="264" t="s">
        <v>345</v>
      </c>
      <c r="BQ6" s="264"/>
      <c r="BR6" s="264"/>
      <c r="BS6" s="264" t="s">
        <v>346</v>
      </c>
      <c r="BT6" s="264"/>
      <c r="BU6" s="264"/>
      <c r="BV6" s="265" t="s">
        <v>344</v>
      </c>
      <c r="BW6" s="265"/>
      <c r="BX6" s="265"/>
    </row>
    <row r="7" spans="2:76" s="86" customFormat="1" ht="30" customHeight="1" thickBot="1">
      <c r="B7" s="86" t="s">
        <v>264</v>
      </c>
      <c r="C7" s="86" t="s">
        <v>33</v>
      </c>
      <c r="D7" s="86" t="s">
        <v>265</v>
      </c>
      <c r="E7" s="86" t="s">
        <v>34</v>
      </c>
      <c r="F7" s="86" t="s">
        <v>36</v>
      </c>
      <c r="G7" s="86" t="s">
        <v>276</v>
      </c>
      <c r="H7" s="129" t="s">
        <v>273</v>
      </c>
      <c r="I7" s="126" t="s">
        <v>274</v>
      </c>
      <c r="J7" s="130" t="s">
        <v>272</v>
      </c>
      <c r="K7" s="127" t="s">
        <v>273</v>
      </c>
      <c r="L7" s="107" t="s">
        <v>274</v>
      </c>
      <c r="M7" s="128" t="s">
        <v>272</v>
      </c>
      <c r="N7" s="129" t="s">
        <v>331</v>
      </c>
      <c r="O7" s="126" t="s">
        <v>274</v>
      </c>
      <c r="P7" s="130" t="s">
        <v>272</v>
      </c>
      <c r="Q7" s="74" t="s">
        <v>273</v>
      </c>
      <c r="R7" s="74" t="s">
        <v>274</v>
      </c>
      <c r="S7" s="75" t="s">
        <v>272</v>
      </c>
      <c r="T7" s="73" t="s">
        <v>273</v>
      </c>
      <c r="U7" s="74" t="s">
        <v>274</v>
      </c>
      <c r="V7" s="75" t="s">
        <v>336</v>
      </c>
      <c r="W7" s="73" t="s">
        <v>273</v>
      </c>
      <c r="X7" s="74" t="s">
        <v>274</v>
      </c>
      <c r="Y7" s="75" t="s">
        <v>336</v>
      </c>
      <c r="Z7" s="73" t="s">
        <v>273</v>
      </c>
      <c r="AA7" s="74" t="s">
        <v>274</v>
      </c>
      <c r="AB7" s="75" t="s">
        <v>336</v>
      </c>
      <c r="AC7" s="73" t="s">
        <v>273</v>
      </c>
      <c r="AD7" s="74" t="s">
        <v>274</v>
      </c>
      <c r="AE7" s="75" t="s">
        <v>336</v>
      </c>
      <c r="AF7" s="73" t="s">
        <v>273</v>
      </c>
      <c r="AG7" s="74" t="s">
        <v>274</v>
      </c>
      <c r="AH7" s="75" t="s">
        <v>336</v>
      </c>
      <c r="AI7" s="73" t="s">
        <v>273</v>
      </c>
      <c r="AJ7" s="74" t="s">
        <v>274</v>
      </c>
      <c r="AK7" s="75" t="s">
        <v>336</v>
      </c>
      <c r="AL7" s="73" t="s">
        <v>273</v>
      </c>
      <c r="AM7" s="74" t="s">
        <v>274</v>
      </c>
      <c r="AN7" s="75" t="s">
        <v>336</v>
      </c>
      <c r="AO7" s="73" t="s">
        <v>273</v>
      </c>
      <c r="AP7" s="74" t="s">
        <v>274</v>
      </c>
      <c r="AQ7" s="75" t="s">
        <v>336</v>
      </c>
      <c r="AR7" s="73" t="s">
        <v>273</v>
      </c>
      <c r="AS7" s="74" t="s">
        <v>274</v>
      </c>
      <c r="AT7" s="75" t="s">
        <v>336</v>
      </c>
      <c r="AU7" s="73" t="s">
        <v>273</v>
      </c>
      <c r="AV7" s="74" t="s">
        <v>274</v>
      </c>
      <c r="AW7" s="75" t="s">
        <v>336</v>
      </c>
      <c r="AX7" s="73" t="s">
        <v>273</v>
      </c>
      <c r="AY7" s="74" t="s">
        <v>274</v>
      </c>
      <c r="AZ7" s="75" t="s">
        <v>336</v>
      </c>
      <c r="BA7" s="73" t="s">
        <v>273</v>
      </c>
      <c r="BB7" s="74" t="s">
        <v>274</v>
      </c>
      <c r="BC7" s="75" t="s">
        <v>336</v>
      </c>
      <c r="BD7" s="73" t="s">
        <v>273</v>
      </c>
      <c r="BE7" s="74" t="s">
        <v>274</v>
      </c>
      <c r="BF7" s="75" t="s">
        <v>336</v>
      </c>
      <c r="BG7" s="73" t="s">
        <v>273</v>
      </c>
      <c r="BH7" s="74" t="s">
        <v>274</v>
      </c>
      <c r="BI7" s="75" t="s">
        <v>336</v>
      </c>
      <c r="BJ7" s="73" t="s">
        <v>273</v>
      </c>
      <c r="BK7" s="74" t="s">
        <v>274</v>
      </c>
      <c r="BL7" s="75" t="s">
        <v>336</v>
      </c>
      <c r="BM7" s="73" t="s">
        <v>273</v>
      </c>
      <c r="BN7" s="74" t="s">
        <v>274</v>
      </c>
      <c r="BO7" s="75" t="s">
        <v>336</v>
      </c>
      <c r="BP7" s="73" t="s">
        <v>273</v>
      </c>
      <c r="BQ7" s="74" t="s">
        <v>274</v>
      </c>
      <c r="BR7" s="75" t="s">
        <v>336</v>
      </c>
      <c r="BS7" s="73" t="s">
        <v>273</v>
      </c>
      <c r="BT7" s="74" t="s">
        <v>274</v>
      </c>
      <c r="BU7" s="75" t="s">
        <v>336</v>
      </c>
      <c r="BV7" s="73" t="s">
        <v>273</v>
      </c>
      <c r="BW7" s="74" t="s">
        <v>274</v>
      </c>
      <c r="BX7" s="75" t="s">
        <v>272</v>
      </c>
    </row>
    <row r="8" spans="2:76" ht="15.75">
      <c r="B8" s="37" t="s">
        <v>178</v>
      </c>
      <c r="C8" t="s">
        <v>179</v>
      </c>
      <c r="D8" s="39">
        <v>101</v>
      </c>
      <c r="E8" t="s">
        <v>2</v>
      </c>
      <c r="F8" t="str">
        <f>+MID(B8,4,1)</f>
        <v>G</v>
      </c>
      <c r="G8" t="str">
        <f>+MID(B8,1,1)</f>
        <v>O</v>
      </c>
      <c r="H8" s="168">
        <v>1</v>
      </c>
      <c r="I8" s="168">
        <v>2</v>
      </c>
      <c r="J8" s="172">
        <f>SUM(H8:I8)</f>
        <v>3</v>
      </c>
      <c r="K8" s="174">
        <v>0.25</v>
      </c>
      <c r="L8" s="175">
        <v>1</v>
      </c>
      <c r="M8" s="181">
        <f>Resumo!I7</f>
        <v>0.5</v>
      </c>
      <c r="N8" s="169">
        <v>1</v>
      </c>
      <c r="O8" s="182">
        <v>1</v>
      </c>
      <c r="P8" s="172">
        <f t="shared" ref="P8:P17" si="0">SUM(N8:O8)</f>
        <v>2</v>
      </c>
      <c r="Q8" s="187">
        <f>N8/H8</f>
        <v>1</v>
      </c>
      <c r="R8" s="187">
        <f>O8/I8</f>
        <v>0.5</v>
      </c>
      <c r="S8" s="191">
        <f>P8/J8</f>
        <v>0.66666666666666663</v>
      </c>
      <c r="T8" s="192">
        <v>3</v>
      </c>
      <c r="U8" s="192">
        <v>5</v>
      </c>
      <c r="V8" s="96">
        <f>Resumo!L7</f>
        <v>4.333333333333333</v>
      </c>
      <c r="W8" s="192">
        <v>4</v>
      </c>
      <c r="X8" s="192">
        <v>4.5</v>
      </c>
      <c r="Y8" s="96">
        <f>Resumo!M7</f>
        <v>4.333333333333333</v>
      </c>
      <c r="Z8" s="192">
        <v>2</v>
      </c>
      <c r="AA8" s="192">
        <v>3.5</v>
      </c>
      <c r="AB8" s="96">
        <f>Resumo!N7</f>
        <v>3</v>
      </c>
      <c r="AC8" s="192">
        <v>2</v>
      </c>
      <c r="AD8" s="192">
        <v>2.5</v>
      </c>
      <c r="AE8" s="96">
        <f>Resumo!O7</f>
        <v>2.3333333333333335</v>
      </c>
      <c r="AF8" s="192">
        <v>3</v>
      </c>
      <c r="AG8" s="192">
        <v>1</v>
      </c>
      <c r="AH8" s="96">
        <f>Resumo!P7</f>
        <v>1.6666666666666667</v>
      </c>
      <c r="AI8" s="192">
        <v>3</v>
      </c>
      <c r="AJ8" s="192">
        <v>3</v>
      </c>
      <c r="AK8" s="96">
        <f>Resumo!Q7</f>
        <v>3</v>
      </c>
      <c r="AL8" s="192">
        <v>4</v>
      </c>
      <c r="AM8" s="192">
        <v>4</v>
      </c>
      <c r="AN8" s="96">
        <f>Resumo!R7</f>
        <v>4</v>
      </c>
      <c r="AO8" s="192">
        <v>3</v>
      </c>
      <c r="AP8" s="192">
        <v>5</v>
      </c>
      <c r="AQ8" s="198">
        <f>Resumo!S7</f>
        <v>4.333333333333333</v>
      </c>
      <c r="AR8" s="192">
        <v>4</v>
      </c>
      <c r="AS8" s="192">
        <v>1</v>
      </c>
      <c r="AT8" s="96">
        <f>Resumo!T7</f>
        <v>2</v>
      </c>
      <c r="AU8" s="192">
        <v>4</v>
      </c>
      <c r="AV8" s="192">
        <v>1.5</v>
      </c>
      <c r="AW8" s="96">
        <f>Resumo!U7</f>
        <v>2.3333333333333335</v>
      </c>
      <c r="AX8" s="192">
        <v>3</v>
      </c>
      <c r="AY8" s="192">
        <v>4.5</v>
      </c>
      <c r="AZ8" s="96">
        <f>Resumo!V7</f>
        <v>4</v>
      </c>
      <c r="BA8" s="192">
        <v>4</v>
      </c>
      <c r="BB8" s="192">
        <v>4.5</v>
      </c>
      <c r="BC8" s="96">
        <f>Resumo!W7</f>
        <v>4.333333333333333</v>
      </c>
      <c r="BD8" s="192">
        <v>4</v>
      </c>
      <c r="BE8" s="192">
        <v>4.5</v>
      </c>
      <c r="BF8" s="96">
        <f>Resumo!X7</f>
        <v>4.333333333333333</v>
      </c>
      <c r="BG8" s="192">
        <v>4</v>
      </c>
      <c r="BH8" s="192">
        <v>1</v>
      </c>
      <c r="BI8" s="96">
        <f>Resumo!Y7</f>
        <v>2.5</v>
      </c>
      <c r="BJ8" s="192">
        <v>5</v>
      </c>
      <c r="BK8" s="192">
        <v>2</v>
      </c>
      <c r="BL8" s="96">
        <f>Resumo!Z7</f>
        <v>3</v>
      </c>
      <c r="BM8" s="192">
        <f>AVERAGE(T8,W8,Z8,AC8,AF8,AI8,AL8,AO8,AR8,AU8,AX8,BA8,BD8,BG8,BJ8)</f>
        <v>3.4666666666666668</v>
      </c>
      <c r="BN8" s="192">
        <f>AVERAGE(U8,X8,AA8,AD8,AG8,AJ8,AM8,AP8,AS8,AV8,AY8,BB8,BE8,BH8,BK8)</f>
        <v>3.1666666666666665</v>
      </c>
      <c r="BO8" s="96">
        <f>Resumo!AA7</f>
        <v>3.3</v>
      </c>
      <c r="BP8" s="192">
        <f>AVERAGE(T8:T13,W8:W13,Z8:Z13,AC8:AC13,AF8:AF13,AI8:AI13,AL8:AL13,AO8:AO13,AR8:AR13,AU8:AU13,AX8:AX13,BA8:BA13,BD8:BD13,BG8:BG13,BJ8:BJ13)</f>
        <v>3.2012655512655517</v>
      </c>
      <c r="BQ8" s="192">
        <f>AVERAGE(U8:U13,X8:X13,AA8:AA13,AD8:AD13,AG8:AG13,AJ8:AJ13,AM8:AM13,AP8:AP13,AS8:AS13,AV8:AV13,AY8:AY13,BB8:BB13,BE8:BE13,BH8:BH13,BK8:BK13)</f>
        <v>3.1429821115214374</v>
      </c>
      <c r="BR8" s="96">
        <f>Resumo!AC7</f>
        <v>3.4290262172284662</v>
      </c>
      <c r="BS8" s="192">
        <f>AVERAGE(T8,T9,T11:T109,W8:W9,W11:W109,Z8:Z9,Z11:Z109,AC8:AC9,AC11:AC109,AF8:AF9,AF11:AF109,AI8:AI9,AI11:AI109,AL8:AL9,AL11:AL109,AO8:AO9,AO11:AO109,AR8:AR9,AR11:AR109,AU8:AU9,AU11:AU109,AX8:AX9,AX11:AX109,BA8:BA9,BA11:BA109,BD8:BD9,BD11:BD109,BG8:BG9,BG11:BG109,BJ8:BJ9,BJ11:BJ109)</f>
        <v>3.2568572468745658</v>
      </c>
      <c r="BT8" s="192">
        <f>AVERAGE(U8,U9,U11:U109,X8:X9,X11:X109,AA8:AA9,AA11:AA109,AD8:AD9,AD11:AD109,AG8:AG9,AG11:AG109,AJ8:AJ9,AJ11:AJ109,AM8:AM9,AM11:AM109,AP8:AP9,AP11:AP109,AS8:AS9,AS11:AS109,AV8:AV9,AV11:AV109,AY8:AY9,AY11:AY109,BB8:BB9,BB11:BB109,BE8:BE9,BE11:BE109,BH8:BH9,BH11:BH109,BK8:BK9,BK11:BK109)</f>
        <v>3.2527243086899618</v>
      </c>
      <c r="BU8" s="96">
        <f>Resumo!AD7</f>
        <v>3.4030446310322908</v>
      </c>
      <c r="BV8" s="192">
        <f>AVERAGE(T8:T111,W8:W111,Z8:Z111,AC8:AC111,AF8:AF111,AI8:AI111,AL8:AL111,AO8:AO111,AR8:AR111,AU8:AU111,AX8:AX111,BA8:BA111,BD8:BD111,BG8:BG111,BJ8:BJ111)</f>
        <v>3.2694689217072477</v>
      </c>
      <c r="BW8" s="192">
        <f>AVERAGE(U8:U111,X8:X111,AA8:AA111,AD8:AD111,AG8:AG111,AJ8:AJ111,AM8:AM111,AP8:AP111,AS8:AS111,AV8:AV111,AY8:AY111,BB8:BB111,BE8:BE111,BH8:BH111,BK8:BK111)</f>
        <v>3.2622925893093866</v>
      </c>
      <c r="BX8" s="96">
        <f>Resumo!AE7</f>
        <v>3.301573194267843</v>
      </c>
    </row>
    <row r="9" spans="2:76" ht="15.75">
      <c r="B9" s="37" t="s">
        <v>115</v>
      </c>
      <c r="C9" t="s">
        <v>116</v>
      </c>
      <c r="D9" s="39">
        <v>101</v>
      </c>
      <c r="E9" t="s">
        <v>2</v>
      </c>
      <c r="F9" t="str">
        <f t="shared" ref="F9:F53" si="1">+MID(B9,4,1)</f>
        <v>G</v>
      </c>
      <c r="G9" t="str">
        <f t="shared" ref="G9:G53" si="2">+MID(B9,1,1)</f>
        <v>O</v>
      </c>
      <c r="H9" s="169">
        <v>3</v>
      </c>
      <c r="I9" s="169">
        <v>3</v>
      </c>
      <c r="J9" s="172">
        <f t="shared" ref="J9:J72" si="3">SUM(H9:I9)</f>
        <v>6</v>
      </c>
      <c r="K9" s="174">
        <v>0.19</v>
      </c>
      <c r="L9" s="175">
        <v>0.6</v>
      </c>
      <c r="M9" s="181">
        <f>Resumo!I8</f>
        <v>0.2857142857142857</v>
      </c>
      <c r="N9" s="169">
        <v>0</v>
      </c>
      <c r="O9" s="183">
        <v>2</v>
      </c>
      <c r="P9" s="172">
        <f t="shared" si="0"/>
        <v>2</v>
      </c>
      <c r="Q9" s="187">
        <f t="shared" ref="Q9:Q72" si="4">N9/H9</f>
        <v>0</v>
      </c>
      <c r="R9" s="187">
        <f t="shared" ref="R9:R72" si="5">O9/I9</f>
        <v>0.66666666666666663</v>
      </c>
      <c r="S9" s="191">
        <f t="shared" ref="S9:S30" si="6">P9/J9</f>
        <v>0.33333333333333331</v>
      </c>
      <c r="T9" s="192">
        <v>3.3333333333333335</v>
      </c>
      <c r="U9" s="192">
        <v>3</v>
      </c>
      <c r="V9" s="96">
        <f>Resumo!L8</f>
        <v>3.1666666666666665</v>
      </c>
      <c r="W9" s="192">
        <v>3</v>
      </c>
      <c r="X9" s="192">
        <v>3.6666666666666665</v>
      </c>
      <c r="Y9" s="96">
        <f>Resumo!M8</f>
        <v>3.3333333333333335</v>
      </c>
      <c r="Z9" s="192">
        <v>2.3333333333333335</v>
      </c>
      <c r="AA9" s="192">
        <v>3</v>
      </c>
      <c r="AB9" s="96">
        <f>Resumo!N8</f>
        <v>2.6666666666666665</v>
      </c>
      <c r="AC9" s="192">
        <v>2.3333333333333335</v>
      </c>
      <c r="AD9" s="192">
        <v>2.6666666666666665</v>
      </c>
      <c r="AE9" s="96">
        <f>Resumo!O8</f>
        <v>2.5</v>
      </c>
      <c r="AF9" s="192">
        <v>3.6666666666666665</v>
      </c>
      <c r="AG9" s="192">
        <v>1.6666666666666667</v>
      </c>
      <c r="AH9" s="96">
        <f>Resumo!P8</f>
        <v>2.6666666666666665</v>
      </c>
      <c r="AI9" s="192">
        <v>3.6666666666666665</v>
      </c>
      <c r="AJ9" s="192">
        <v>2.3333333333333335</v>
      </c>
      <c r="AK9" s="96">
        <f>Resumo!Q8</f>
        <v>3</v>
      </c>
      <c r="AL9" s="192">
        <v>3.6666666666666665</v>
      </c>
      <c r="AM9" s="192">
        <v>3.6666666666666665</v>
      </c>
      <c r="AN9" s="96">
        <f>Resumo!R8</f>
        <v>3.6666666666666665</v>
      </c>
      <c r="AO9" s="192">
        <v>3.6666666666666665</v>
      </c>
      <c r="AP9" s="192">
        <v>2.3333333333333335</v>
      </c>
      <c r="AQ9" s="198">
        <f>Resumo!S8</f>
        <v>3</v>
      </c>
      <c r="AR9" s="192">
        <v>4</v>
      </c>
      <c r="AS9" s="192">
        <v>3.3333333333333335</v>
      </c>
      <c r="AT9" s="96">
        <f>Resumo!T8</f>
        <v>3.6666666666666665</v>
      </c>
      <c r="AU9" s="192">
        <v>4</v>
      </c>
      <c r="AV9" s="192">
        <v>3.6666666666666665</v>
      </c>
      <c r="AW9" s="96">
        <f>Resumo!U8</f>
        <v>3.8333333333333335</v>
      </c>
      <c r="AX9" s="192">
        <v>3</v>
      </c>
      <c r="AY9" s="192">
        <v>3</v>
      </c>
      <c r="AZ9" s="96">
        <f>Resumo!V8</f>
        <v>3</v>
      </c>
      <c r="BA9" s="192">
        <v>3.3333333333333335</v>
      </c>
      <c r="BB9" s="192">
        <v>3</v>
      </c>
      <c r="BC9" s="96">
        <f>Resumo!W8</f>
        <v>3.1666666666666665</v>
      </c>
      <c r="BD9" s="192">
        <v>3.3333333333333335</v>
      </c>
      <c r="BE9" s="192">
        <v>3</v>
      </c>
      <c r="BF9" s="96">
        <f>Resumo!X8</f>
        <v>3.1666666666666665</v>
      </c>
      <c r="BG9" s="192">
        <v>3</v>
      </c>
      <c r="BH9" s="192">
        <v>2.6666666666666665</v>
      </c>
      <c r="BI9" s="96">
        <f>Resumo!Y8</f>
        <v>2.8</v>
      </c>
      <c r="BJ9" s="192">
        <v>4.333333333333333</v>
      </c>
      <c r="BK9" s="192">
        <v>3.3333333333333335</v>
      </c>
      <c r="BL9" s="96">
        <f>Resumo!Z8</f>
        <v>3.8333333333333335</v>
      </c>
      <c r="BM9" s="192">
        <f>AVERAGE(T9,W9,Z9,AC9,AF9,AI9,AL9,AO9,AR9,AU9,AX9,BA9,BD9,BG9,BJ9)</f>
        <v>3.3777777777777787</v>
      </c>
      <c r="BN9" s="192">
        <f t="shared" ref="BN9:BN63" si="7">AVERAGE(U9,X9,AA9,AD9,AG9,AJ9,AM9,AP9,AS9,AV9,AY9,BB9,BE9,BH9,BK9)</f>
        <v>2.9555555555555553</v>
      </c>
      <c r="BO9" s="96">
        <f>Resumo!AA8</f>
        <v>3.1644444444444439</v>
      </c>
      <c r="BP9" s="192">
        <f>AVERAGE(BJ8:BJ13,BG8:BG13,BD8:BD13,BA8:BA13,AX8:AX13,AU8:AU13,AR8:AR13,AO8:AO13,AL8:AL13,AI8:AI13,AF8:AF13,AC8:AC13,Z8:Z13,W8:W13,T8:T13)</f>
        <v>3.2012655512655517</v>
      </c>
      <c r="BQ9" s="192">
        <v>3.1429821115214374</v>
      </c>
      <c r="BR9" s="96">
        <f>Resumo!AC8</f>
        <v>3.4290262172284662</v>
      </c>
      <c r="BS9" s="192">
        <v>3.2568572468745658</v>
      </c>
      <c r="BT9" s="192">
        <v>3.2527243086899618</v>
      </c>
      <c r="BU9" s="96">
        <f>Resumo!AD8</f>
        <v>3.4030446310322908</v>
      </c>
      <c r="BV9" s="192">
        <v>3.2694689217072477</v>
      </c>
      <c r="BW9" s="192">
        <f>AVERAGE(BK8:BK111,BH8:BH111,BE8:BE111,BB8:BB111,AY8:AY111,AV8:AV111,AS8:AS111,AP8:AP111,AM8:AM111,AJ8:AJ111,AG8:AG111,AD8:AD111,AA8:AA111,X8:X111,U8:U111)</f>
        <v>3.2622925893093866</v>
      </c>
      <c r="BX9" s="96">
        <f>Resumo!AE8</f>
        <v>3.3021077564798254</v>
      </c>
    </row>
    <row r="10" spans="2:76">
      <c r="B10" s="37" t="s">
        <v>182</v>
      </c>
      <c r="C10" t="s">
        <v>183</v>
      </c>
      <c r="D10" s="39">
        <v>101</v>
      </c>
      <c r="E10" t="s">
        <v>2</v>
      </c>
      <c r="F10" t="str">
        <f t="shared" si="1"/>
        <v>G</v>
      </c>
      <c r="G10" t="str">
        <f t="shared" si="2"/>
        <v>O</v>
      </c>
      <c r="H10" s="169">
        <v>2</v>
      </c>
      <c r="I10" s="169">
        <v>2</v>
      </c>
      <c r="J10" s="172">
        <f t="shared" si="3"/>
        <v>4</v>
      </c>
      <c r="K10" s="176">
        <v>0.33</v>
      </c>
      <c r="L10" s="176">
        <v>0.4</v>
      </c>
      <c r="M10" s="181">
        <f>Resumo!I9</f>
        <v>0.36363636363636365</v>
      </c>
      <c r="N10" s="169">
        <v>0</v>
      </c>
      <c r="O10" s="183">
        <v>1</v>
      </c>
      <c r="P10" s="172">
        <f t="shared" si="0"/>
        <v>1</v>
      </c>
      <c r="Q10" s="187">
        <f t="shared" si="4"/>
        <v>0</v>
      </c>
      <c r="R10" s="187">
        <f t="shared" si="5"/>
        <v>0.5</v>
      </c>
      <c r="S10" s="191">
        <f t="shared" si="6"/>
        <v>0.25</v>
      </c>
      <c r="T10" s="192">
        <v>2.5</v>
      </c>
      <c r="U10" s="192">
        <v>3.5</v>
      </c>
      <c r="V10" s="96">
        <f>Resumo!L9</f>
        <v>3</v>
      </c>
      <c r="W10" s="192">
        <v>2.5</v>
      </c>
      <c r="X10" s="192">
        <v>3.5</v>
      </c>
      <c r="Y10" s="96">
        <f>Resumo!M9</f>
        <v>3</v>
      </c>
      <c r="Z10" s="192">
        <v>3</v>
      </c>
      <c r="AA10" s="192">
        <v>3</v>
      </c>
      <c r="AB10" s="96">
        <f>Resumo!N9</f>
        <v>3</v>
      </c>
      <c r="AC10" s="192">
        <v>2.5</v>
      </c>
      <c r="AD10" s="192">
        <v>4.5</v>
      </c>
      <c r="AE10" s="96">
        <f>Resumo!O9</f>
        <v>3.5</v>
      </c>
      <c r="AF10" s="192">
        <v>2.5</v>
      </c>
      <c r="AG10" s="192">
        <v>2.5</v>
      </c>
      <c r="AH10" s="96">
        <f>Resumo!P9</f>
        <v>2.5</v>
      </c>
      <c r="AI10" s="192">
        <v>3</v>
      </c>
      <c r="AJ10" s="192">
        <v>2.5</v>
      </c>
      <c r="AK10" s="96">
        <f>Resumo!Q9</f>
        <v>2.75</v>
      </c>
      <c r="AL10" s="192">
        <v>3</v>
      </c>
      <c r="AM10" s="192">
        <v>4.5</v>
      </c>
      <c r="AN10" s="96">
        <f>Resumo!R9</f>
        <v>3.75</v>
      </c>
      <c r="AO10" s="192">
        <v>2</v>
      </c>
      <c r="AP10" s="192">
        <v>4</v>
      </c>
      <c r="AQ10" s="198">
        <f>Resumo!S9</f>
        <v>3.3333333333333335</v>
      </c>
      <c r="AR10" s="192">
        <v>2</v>
      </c>
      <c r="AS10" s="192">
        <v>3</v>
      </c>
      <c r="AT10" s="96">
        <f>Resumo!T9</f>
        <v>2.5</v>
      </c>
      <c r="AU10" s="192">
        <v>2.5</v>
      </c>
      <c r="AV10" s="192">
        <v>3.5</v>
      </c>
      <c r="AW10" s="96">
        <f>Resumo!U9</f>
        <v>3</v>
      </c>
      <c r="AX10" s="192">
        <v>3</v>
      </c>
      <c r="AY10" s="192">
        <v>3.5</v>
      </c>
      <c r="AZ10" s="96">
        <f>Resumo!V9</f>
        <v>3.25</v>
      </c>
      <c r="BA10" s="192">
        <v>2.5</v>
      </c>
      <c r="BB10" s="192">
        <v>3.5</v>
      </c>
      <c r="BC10" s="96">
        <f>Resumo!W9</f>
        <v>3</v>
      </c>
      <c r="BD10" s="192">
        <v>2.5</v>
      </c>
      <c r="BE10" s="192">
        <v>3.5</v>
      </c>
      <c r="BF10" s="96">
        <f>Resumo!X9</f>
        <v>3</v>
      </c>
      <c r="BG10" s="192">
        <v>3</v>
      </c>
      <c r="BH10" s="192">
        <v>3.5</v>
      </c>
      <c r="BI10" s="96">
        <f>Resumo!Y9</f>
        <v>3.25</v>
      </c>
      <c r="BJ10" s="192">
        <v>2.5</v>
      </c>
      <c r="BK10" s="192">
        <v>4</v>
      </c>
      <c r="BL10" s="96">
        <f>Resumo!Z9</f>
        <v>3.25</v>
      </c>
      <c r="BM10" s="192">
        <f t="shared" ref="BM10:BM73" si="8">AVERAGE(T10,W10,Z10,AC10,AF10,AI10,AL10,AO10,AR10,AU10,AX10,BA10,BD10,BG10,BJ10)</f>
        <v>2.6</v>
      </c>
      <c r="BN10" s="192">
        <f t="shared" si="7"/>
        <v>3.5</v>
      </c>
      <c r="BO10" s="96">
        <f>Resumo!AA9</f>
        <v>3.072222222222222</v>
      </c>
      <c r="BP10" s="192">
        <v>3.2012655512655517</v>
      </c>
      <c r="BQ10" s="192">
        <v>3.1429821115214374</v>
      </c>
      <c r="BR10" s="96">
        <f>Resumo!AC9</f>
        <v>3.4290262172284662</v>
      </c>
      <c r="BS10" s="192">
        <f>AVERAGE(BJ10,BJ11:BJ12,BJ13,BJ30,BJ31,BJ42,BJ50,BJ72,BJ73,BJ74,BJ75,BJ76,BJ77,BJ78,BJ79,BJ80,BJ81,BJ82,BJ92,BJ93,BJ94,BJ100,BJ101,BJ102,BJ103,BJ104,BJ105)</f>
        <v>3.6158333333333332</v>
      </c>
      <c r="BT10" s="192">
        <f>AVERAGE(BK10,BK11:BK12,BK13,BK30,BK31,BK42,BK50,BK72,BK73,BK74,BK75,BK76,BK77,BK78,BK79,BK80,BK81,BK82,BK92,BK93,BK94,BK100,BK101,BK102,BK103,BK104,BK105)</f>
        <v>3.8351065601065599</v>
      </c>
      <c r="BU10" s="96">
        <f>Resumo!AD9</f>
        <v>3.3615239392719296</v>
      </c>
      <c r="BV10" s="192">
        <v>3.2694689217072477</v>
      </c>
      <c r="BW10" s="192">
        <v>3.2622925893093866</v>
      </c>
      <c r="BX10" s="96">
        <f>Resumo!AE9</f>
        <v>3.3021077564798254</v>
      </c>
    </row>
    <row r="11" spans="2:76">
      <c r="B11" s="37" t="s">
        <v>247</v>
      </c>
      <c r="C11" t="s">
        <v>248</v>
      </c>
      <c r="D11" s="39">
        <v>101</v>
      </c>
      <c r="E11" t="s">
        <v>2</v>
      </c>
      <c r="F11" t="str">
        <f t="shared" si="1"/>
        <v>M</v>
      </c>
      <c r="G11" t="str">
        <f t="shared" si="2"/>
        <v>O</v>
      </c>
      <c r="H11" s="170">
        <v>1</v>
      </c>
      <c r="I11" s="170">
        <v>2</v>
      </c>
      <c r="J11" s="172">
        <f t="shared" si="3"/>
        <v>3</v>
      </c>
      <c r="K11" s="176">
        <v>1</v>
      </c>
      <c r="L11" s="176">
        <v>0.33</v>
      </c>
      <c r="M11" s="181">
        <f>Resumo!I10</f>
        <v>0.42857142857142855</v>
      </c>
      <c r="N11" s="184">
        <v>0</v>
      </c>
      <c r="O11" s="170">
        <v>2</v>
      </c>
      <c r="P11" s="172">
        <f t="shared" si="0"/>
        <v>2</v>
      </c>
      <c r="Q11" s="187">
        <f t="shared" si="4"/>
        <v>0</v>
      </c>
      <c r="R11" s="187">
        <f t="shared" si="5"/>
        <v>1</v>
      </c>
      <c r="S11" s="191">
        <f t="shared" si="6"/>
        <v>0.66666666666666663</v>
      </c>
      <c r="T11" s="192" t="s">
        <v>313</v>
      </c>
      <c r="U11" s="192">
        <v>5</v>
      </c>
      <c r="V11" s="96">
        <f>Resumo!L10</f>
        <v>4</v>
      </c>
      <c r="W11" s="192" t="s">
        <v>313</v>
      </c>
      <c r="X11" s="192">
        <v>5</v>
      </c>
      <c r="Y11" s="96">
        <f>Resumo!M10</f>
        <v>3.3333333333333335</v>
      </c>
      <c r="Z11" s="192" t="s">
        <v>313</v>
      </c>
      <c r="AA11" s="192">
        <v>4</v>
      </c>
      <c r="AB11" s="96">
        <f>Resumo!N10</f>
        <v>3.3333333333333335</v>
      </c>
      <c r="AC11" s="192" t="s">
        <v>313</v>
      </c>
      <c r="AD11" s="192">
        <v>4</v>
      </c>
      <c r="AE11" s="96">
        <f>Resumo!O10</f>
        <v>3.3333333333333335</v>
      </c>
      <c r="AF11" s="192" t="s">
        <v>313</v>
      </c>
      <c r="AG11" s="192">
        <v>5</v>
      </c>
      <c r="AH11" s="96">
        <f>Resumo!P10</f>
        <v>4.333333333333333</v>
      </c>
      <c r="AI11" s="192" t="s">
        <v>313</v>
      </c>
      <c r="AJ11" s="192">
        <v>5</v>
      </c>
      <c r="AK11" s="96">
        <f>Resumo!Q10</f>
        <v>4.333333333333333</v>
      </c>
      <c r="AL11" s="192" t="s">
        <v>313</v>
      </c>
      <c r="AM11" s="192"/>
      <c r="AN11" s="96">
        <f>Resumo!R10</f>
        <v>4.333333333333333</v>
      </c>
      <c r="AO11" s="192" t="s">
        <v>313</v>
      </c>
      <c r="AP11" s="192">
        <v>5</v>
      </c>
      <c r="AQ11" s="198">
        <f>Resumo!S10</f>
        <v>4.333333333333333</v>
      </c>
      <c r="AR11" s="192" t="s">
        <v>313</v>
      </c>
      <c r="AS11" s="192">
        <v>5</v>
      </c>
      <c r="AT11" s="96">
        <f>Resumo!T10</f>
        <v>4.333333333333333</v>
      </c>
      <c r="AU11" s="192" t="s">
        <v>313</v>
      </c>
      <c r="AV11" s="192">
        <v>5</v>
      </c>
      <c r="AW11" s="96">
        <f>Resumo!U10</f>
        <v>4.333333333333333</v>
      </c>
      <c r="AX11" s="192" t="s">
        <v>313</v>
      </c>
      <c r="AY11" s="192">
        <v>5</v>
      </c>
      <c r="AZ11" s="96">
        <f>Resumo!V10</f>
        <v>3.3333333333333335</v>
      </c>
      <c r="BA11" s="192" t="s">
        <v>313</v>
      </c>
      <c r="BB11" s="192">
        <v>5</v>
      </c>
      <c r="BC11" s="96">
        <f>Resumo!W10</f>
        <v>4.333333333333333</v>
      </c>
      <c r="BD11" s="192" t="s">
        <v>313</v>
      </c>
      <c r="BE11" s="192">
        <v>5</v>
      </c>
      <c r="BF11" s="96">
        <f>Resumo!X10</f>
        <v>4</v>
      </c>
      <c r="BG11" s="192" t="s">
        <v>313</v>
      </c>
      <c r="BH11" s="192">
        <v>5</v>
      </c>
      <c r="BI11" s="96">
        <f>Resumo!Y10</f>
        <v>3.3333333333333335</v>
      </c>
      <c r="BJ11" s="192" t="s">
        <v>313</v>
      </c>
      <c r="BK11" s="192">
        <v>5</v>
      </c>
      <c r="BL11" s="96">
        <f>Resumo!Z10</f>
        <v>4.5</v>
      </c>
      <c r="BM11" s="192" t="s">
        <v>313</v>
      </c>
      <c r="BN11" s="192">
        <f t="shared" si="7"/>
        <v>4.8571428571428568</v>
      </c>
      <c r="BO11" s="96">
        <f>Resumo!AA10</f>
        <v>3.9666666666666672</v>
      </c>
      <c r="BP11" s="192">
        <v>3.2012655512655517</v>
      </c>
      <c r="BQ11" s="192">
        <v>3.1429821115214374</v>
      </c>
      <c r="BR11" s="96">
        <f>Resumo!AC10</f>
        <v>3.4290262172284662</v>
      </c>
      <c r="BS11" s="192">
        <v>3.2568572468745658</v>
      </c>
      <c r="BT11" s="192">
        <v>3.2527243086899618</v>
      </c>
      <c r="BU11" s="96">
        <f>Resumo!AD10</f>
        <v>3.4030446310322908</v>
      </c>
      <c r="BV11" s="192">
        <v>3.2694689217072477</v>
      </c>
      <c r="BW11" s="192">
        <v>3.2622925893093866</v>
      </c>
      <c r="BX11" s="96">
        <f>Resumo!AE10</f>
        <v>3.3021077564798254</v>
      </c>
    </row>
    <row r="12" spans="2:76">
      <c r="B12" s="37" t="s">
        <v>257</v>
      </c>
      <c r="C12" t="s">
        <v>258</v>
      </c>
      <c r="D12" s="39">
        <v>101</v>
      </c>
      <c r="E12" t="s">
        <v>2</v>
      </c>
      <c r="F12" t="str">
        <f t="shared" si="1"/>
        <v>M</v>
      </c>
      <c r="G12" t="str">
        <f t="shared" si="2"/>
        <v>O</v>
      </c>
      <c r="H12" s="170">
        <v>0</v>
      </c>
      <c r="I12" s="170">
        <v>1</v>
      </c>
      <c r="J12" s="172">
        <f t="shared" si="3"/>
        <v>1</v>
      </c>
      <c r="K12" s="176">
        <v>0</v>
      </c>
      <c r="L12" s="176">
        <v>0.25</v>
      </c>
      <c r="M12" s="181">
        <f>Resumo!I11</f>
        <v>0.1</v>
      </c>
      <c r="N12" s="170">
        <v>0</v>
      </c>
      <c r="O12" s="170">
        <v>1</v>
      </c>
      <c r="P12" s="172">
        <f t="shared" si="0"/>
        <v>1</v>
      </c>
      <c r="Q12" s="188" t="s">
        <v>313</v>
      </c>
      <c r="R12" s="187">
        <f t="shared" si="5"/>
        <v>1</v>
      </c>
      <c r="S12" s="191">
        <f t="shared" si="6"/>
        <v>1</v>
      </c>
      <c r="T12" s="192">
        <v>3</v>
      </c>
      <c r="U12" s="192">
        <v>3.3846153846153846</v>
      </c>
      <c r="V12" s="96">
        <f>Resumo!L11</f>
        <v>5</v>
      </c>
      <c r="W12" s="192">
        <v>2.9</v>
      </c>
      <c r="X12" s="192">
        <v>3.4615384615384617</v>
      </c>
      <c r="Y12" s="96">
        <f>Resumo!M11</f>
        <v>5</v>
      </c>
      <c r="Z12" s="192">
        <v>2.8</v>
      </c>
      <c r="AA12" s="192">
        <v>3</v>
      </c>
      <c r="AB12" s="96">
        <f>Resumo!N11</f>
        <v>4</v>
      </c>
      <c r="AC12" s="192">
        <v>2.6</v>
      </c>
      <c r="AD12" s="192">
        <v>3</v>
      </c>
      <c r="AE12" s="96">
        <f>Resumo!O11</f>
        <v>4</v>
      </c>
      <c r="AF12" s="192">
        <v>3.3</v>
      </c>
      <c r="AG12" s="192">
        <v>2.3076923076923075</v>
      </c>
      <c r="AH12" s="96">
        <f>Resumo!P11</f>
        <v>5</v>
      </c>
      <c r="AI12" s="192">
        <v>3.2</v>
      </c>
      <c r="AJ12" s="192">
        <v>2.7692307692307692</v>
      </c>
      <c r="AK12" s="96">
        <f>Resumo!Q11</f>
        <v>5</v>
      </c>
      <c r="AL12" s="192">
        <v>3.5714285714285716</v>
      </c>
      <c r="AM12" s="192">
        <v>3.8</v>
      </c>
      <c r="AN12" s="96">
        <f>Resumo!R11</f>
        <v>0</v>
      </c>
      <c r="AO12" s="192">
        <v>3.3333333333333335</v>
      </c>
      <c r="AP12" s="192">
        <v>3.3076923076923075</v>
      </c>
      <c r="AQ12" s="198">
        <f>Resumo!S11</f>
        <v>5</v>
      </c>
      <c r="AR12" s="192">
        <v>3.5</v>
      </c>
      <c r="AS12" s="192">
        <v>2.9230769230769229</v>
      </c>
      <c r="AT12" s="96">
        <f>Resumo!T11</f>
        <v>5</v>
      </c>
      <c r="AU12" s="192">
        <v>3.7</v>
      </c>
      <c r="AV12" s="192">
        <v>3.2307692307692308</v>
      </c>
      <c r="AW12" s="96">
        <f>Resumo!U11</f>
        <v>5</v>
      </c>
      <c r="AX12" s="192">
        <v>2.9</v>
      </c>
      <c r="AY12" s="192">
        <v>3.2307692307692308</v>
      </c>
      <c r="AZ12" s="96">
        <f>Resumo!V11</f>
        <v>5</v>
      </c>
      <c r="BA12" s="192">
        <v>3.3</v>
      </c>
      <c r="BB12" s="192">
        <v>3.2307692307692308</v>
      </c>
      <c r="BC12" s="96">
        <f>Resumo!W11</f>
        <v>5</v>
      </c>
      <c r="BD12" s="192">
        <v>3.1</v>
      </c>
      <c r="BE12" s="192">
        <v>3.2307692307692308</v>
      </c>
      <c r="BF12" s="96">
        <f>Resumo!X11</f>
        <v>5</v>
      </c>
      <c r="BG12" s="192">
        <v>2.8888888888888888</v>
      </c>
      <c r="BH12" s="192">
        <v>2.8333333333333335</v>
      </c>
      <c r="BI12" s="96">
        <f>Resumo!Y11</f>
        <v>5</v>
      </c>
      <c r="BJ12" s="192">
        <v>3.8</v>
      </c>
      <c r="BK12" s="192">
        <v>3.1818181818181817</v>
      </c>
      <c r="BL12" s="96">
        <f>Resumo!Z11</f>
        <v>5</v>
      </c>
      <c r="BM12" s="192">
        <f t="shared" si="8"/>
        <v>3.1929100529100523</v>
      </c>
      <c r="BN12" s="192">
        <f t="shared" si="7"/>
        <v>3.1261383061383068</v>
      </c>
      <c r="BO12" s="96">
        <f>Resumo!AA11</f>
        <v>4.8571428571428568</v>
      </c>
      <c r="BP12" s="192">
        <v>3.2012655512655517</v>
      </c>
      <c r="BQ12" s="192">
        <v>3.1429821115214374</v>
      </c>
      <c r="BR12" s="96">
        <f>Resumo!AC11</f>
        <v>3.4290262172284662</v>
      </c>
      <c r="BS12" s="192">
        <v>3.2568572468745658</v>
      </c>
      <c r="BT12" s="192">
        <v>3.2527243086899618</v>
      </c>
      <c r="BU12" s="96">
        <f>Resumo!AD11</f>
        <v>3.4030446310322908</v>
      </c>
      <c r="BV12" s="192">
        <v>3.2694689217072477</v>
      </c>
      <c r="BW12" s="192">
        <v>3.2622925893093866</v>
      </c>
      <c r="BX12" s="96">
        <f>Resumo!AE11</f>
        <v>3.3021077564798254</v>
      </c>
    </row>
    <row r="13" spans="2:76">
      <c r="B13" s="37" t="s">
        <v>117</v>
      </c>
      <c r="C13" t="s">
        <v>118</v>
      </c>
      <c r="D13" s="39">
        <v>101</v>
      </c>
      <c r="E13" t="s">
        <v>2</v>
      </c>
      <c r="F13" t="str">
        <f t="shared" si="1"/>
        <v>M</v>
      </c>
      <c r="G13" t="str">
        <f t="shared" si="2"/>
        <v>O</v>
      </c>
      <c r="H13" s="170">
        <v>3</v>
      </c>
      <c r="I13" s="170">
        <v>3</v>
      </c>
      <c r="J13" s="172">
        <f t="shared" si="3"/>
        <v>6</v>
      </c>
      <c r="K13" s="176">
        <v>0.21</v>
      </c>
      <c r="L13" s="176">
        <v>0.75</v>
      </c>
      <c r="M13" s="181">
        <f>Resumo!I12</f>
        <v>0.33333333333333331</v>
      </c>
      <c r="N13" s="170">
        <v>1</v>
      </c>
      <c r="O13" s="170">
        <v>2</v>
      </c>
      <c r="P13" s="172">
        <f t="shared" si="0"/>
        <v>3</v>
      </c>
      <c r="Q13" s="187">
        <f t="shared" si="4"/>
        <v>0.33333333333333331</v>
      </c>
      <c r="R13" s="187">
        <f t="shared" si="5"/>
        <v>0.66666666666666663</v>
      </c>
      <c r="S13" s="191">
        <f t="shared" si="6"/>
        <v>0.5</v>
      </c>
      <c r="T13" s="192">
        <v>3</v>
      </c>
      <c r="U13" s="192">
        <v>1.3333333333333333</v>
      </c>
      <c r="V13" s="96">
        <f>Resumo!L12</f>
        <v>2.1666666666666665</v>
      </c>
      <c r="W13" s="192">
        <v>3.3333333333333335</v>
      </c>
      <c r="X13" s="192">
        <v>1.3333333333333333</v>
      </c>
      <c r="Y13" s="96">
        <f>Resumo!M12</f>
        <v>2.3333333333333335</v>
      </c>
      <c r="Z13" s="192">
        <v>4</v>
      </c>
      <c r="AA13" s="192">
        <v>1.3333333333333333</v>
      </c>
      <c r="AB13" s="96">
        <f>Resumo!N12</f>
        <v>2.6666666666666665</v>
      </c>
      <c r="AC13" s="192">
        <v>3.6666666666666665</v>
      </c>
      <c r="AD13" s="192">
        <v>1.3333333333333333</v>
      </c>
      <c r="AE13" s="96">
        <f>Resumo!O12</f>
        <v>2.5</v>
      </c>
      <c r="AF13" s="192">
        <v>3.3333333333333335</v>
      </c>
      <c r="AG13" s="192">
        <v>1.3333333333333333</v>
      </c>
      <c r="AH13" s="96">
        <f>Resumo!P12</f>
        <v>2.3333333333333335</v>
      </c>
      <c r="AI13" s="192">
        <v>2.6666666666666665</v>
      </c>
      <c r="AJ13" s="192">
        <v>1.3333333333333333</v>
      </c>
      <c r="AK13" s="96">
        <f>Resumo!Q12</f>
        <v>2</v>
      </c>
      <c r="AL13" s="192"/>
      <c r="AM13" s="192">
        <v>1</v>
      </c>
      <c r="AN13" s="96">
        <f>Resumo!R12</f>
        <v>1</v>
      </c>
      <c r="AO13" s="192">
        <v>3.3333333333333335</v>
      </c>
      <c r="AP13" s="192">
        <v>1.3333333333333333</v>
      </c>
      <c r="AQ13" s="198">
        <f>Resumo!S12</f>
        <v>2.3333333333333335</v>
      </c>
      <c r="AR13" s="192">
        <v>3.6666666666666665</v>
      </c>
      <c r="AS13" s="192">
        <v>2</v>
      </c>
      <c r="AT13" s="96">
        <f>Resumo!T12</f>
        <v>2.8333333333333335</v>
      </c>
      <c r="AU13" s="192">
        <v>4</v>
      </c>
      <c r="AV13" s="192">
        <v>2.3333333333333335</v>
      </c>
      <c r="AW13" s="96">
        <f>Resumo!U12</f>
        <v>3.1666666666666665</v>
      </c>
      <c r="AX13" s="192">
        <v>3.3333333333333335</v>
      </c>
      <c r="AY13" s="192">
        <v>1</v>
      </c>
      <c r="AZ13" s="96">
        <f>Resumo!V12</f>
        <v>2.1666666666666665</v>
      </c>
      <c r="BA13" s="192">
        <v>3.3333333333333335</v>
      </c>
      <c r="BB13" s="192">
        <v>1</v>
      </c>
      <c r="BC13" s="96">
        <f>Resumo!W12</f>
        <v>2.1666666666666665</v>
      </c>
      <c r="BD13" s="192">
        <v>3</v>
      </c>
      <c r="BE13" s="192">
        <v>1</v>
      </c>
      <c r="BF13" s="96">
        <f>Resumo!X12</f>
        <v>2</v>
      </c>
      <c r="BG13" s="192">
        <v>3</v>
      </c>
      <c r="BH13" s="192">
        <v>1.3333333333333333</v>
      </c>
      <c r="BI13" s="96">
        <f>Resumo!Y12</f>
        <v>2.1666666666666665</v>
      </c>
      <c r="BJ13" s="192">
        <v>3.6666666666666665</v>
      </c>
      <c r="BK13" s="192">
        <v>1.5</v>
      </c>
      <c r="BL13" s="96">
        <f>Resumo!Z12</f>
        <v>2.8</v>
      </c>
      <c r="BM13" s="192">
        <f t="shared" si="8"/>
        <v>3.3809523809523809</v>
      </c>
      <c r="BN13" s="192">
        <f t="shared" si="7"/>
        <v>1.3666666666666667</v>
      </c>
      <c r="BO13" s="96">
        <f>Resumo!AA12</f>
        <v>2.3088888888888888</v>
      </c>
      <c r="BP13" s="192">
        <v>3.2012655512655517</v>
      </c>
      <c r="BQ13" s="192">
        <v>3.1429821115214374</v>
      </c>
      <c r="BR13" s="96">
        <f>Resumo!AC12</f>
        <v>3.4290262172284662</v>
      </c>
      <c r="BS13" s="192">
        <v>3.2568572468745658</v>
      </c>
      <c r="BT13" s="192">
        <v>3.2527243086899618</v>
      </c>
      <c r="BU13" s="96">
        <f>Resumo!AD12</f>
        <v>3.4030446310322908</v>
      </c>
      <c r="BV13" s="192">
        <v>3.2694689217072477</v>
      </c>
      <c r="BW13" s="192">
        <v>3.2622925893093866</v>
      </c>
      <c r="BX13" s="96">
        <f>Resumo!AE12</f>
        <v>3.3021077564798254</v>
      </c>
    </row>
    <row r="14" spans="2:76">
      <c r="B14" s="37" t="s">
        <v>227</v>
      </c>
      <c r="C14" t="s">
        <v>228</v>
      </c>
      <c r="D14" s="39">
        <v>102</v>
      </c>
      <c r="E14" t="s">
        <v>3</v>
      </c>
      <c r="F14" t="str">
        <f t="shared" si="1"/>
        <v>G</v>
      </c>
      <c r="G14" t="str">
        <f t="shared" si="2"/>
        <v>O</v>
      </c>
      <c r="H14" s="170">
        <v>4</v>
      </c>
      <c r="I14" s="170">
        <v>5</v>
      </c>
      <c r="J14" s="172">
        <f t="shared" si="3"/>
        <v>9</v>
      </c>
      <c r="K14" s="176">
        <v>0.8</v>
      </c>
      <c r="L14" s="176">
        <v>0.42</v>
      </c>
      <c r="M14" s="181">
        <f>Resumo!I13</f>
        <v>0.52941176470588236</v>
      </c>
      <c r="N14" s="170">
        <v>0</v>
      </c>
      <c r="O14" s="170">
        <v>1</v>
      </c>
      <c r="P14" s="172">
        <f t="shared" si="0"/>
        <v>1</v>
      </c>
      <c r="Q14" s="187">
        <f t="shared" si="4"/>
        <v>0</v>
      </c>
      <c r="R14" s="187">
        <f t="shared" si="5"/>
        <v>0.2</v>
      </c>
      <c r="S14" s="191">
        <f t="shared" si="6"/>
        <v>0.1111111111111111</v>
      </c>
      <c r="T14" s="192">
        <v>2.75</v>
      </c>
      <c r="U14" s="192">
        <v>3.2</v>
      </c>
      <c r="V14" s="96">
        <f>Resumo!L13</f>
        <v>3</v>
      </c>
      <c r="W14" s="192">
        <v>3</v>
      </c>
      <c r="X14" s="192">
        <v>3.8</v>
      </c>
      <c r="Y14" s="96">
        <f>Resumo!M13</f>
        <v>3.4444444444444446</v>
      </c>
      <c r="Z14" s="192">
        <v>2.75</v>
      </c>
      <c r="AA14" s="192">
        <v>3</v>
      </c>
      <c r="AB14" s="96">
        <f>Resumo!N13</f>
        <v>2.8888888888888888</v>
      </c>
      <c r="AC14" s="192">
        <v>2.75</v>
      </c>
      <c r="AD14" s="192">
        <v>2.6</v>
      </c>
      <c r="AE14" s="96">
        <f>Resumo!O13</f>
        <v>2.6666666666666665</v>
      </c>
      <c r="AF14" s="192">
        <v>2.25</v>
      </c>
      <c r="AG14" s="192">
        <v>2.8</v>
      </c>
      <c r="AH14" s="96">
        <f>Resumo!P13</f>
        <v>2.5555555555555554</v>
      </c>
      <c r="AI14" s="192">
        <v>2.25</v>
      </c>
      <c r="AJ14" s="192">
        <v>3.4</v>
      </c>
      <c r="AK14" s="96">
        <f>Resumo!Q13</f>
        <v>2.8888888888888888</v>
      </c>
      <c r="AL14" s="192">
        <v>4.25</v>
      </c>
      <c r="AM14" s="192">
        <v>5</v>
      </c>
      <c r="AN14" s="96">
        <f>Resumo!R13</f>
        <v>4.625</v>
      </c>
      <c r="AO14" s="192">
        <v>3</v>
      </c>
      <c r="AP14" s="192">
        <v>3.6</v>
      </c>
      <c r="AQ14" s="198">
        <f>Resumo!S13</f>
        <v>3.3333333333333335</v>
      </c>
      <c r="AR14" s="192">
        <v>3.25</v>
      </c>
      <c r="AS14" s="192">
        <v>3.2</v>
      </c>
      <c r="AT14" s="96">
        <f>Resumo!T13</f>
        <v>3.2222222222222223</v>
      </c>
      <c r="AU14" s="192">
        <v>3.5</v>
      </c>
      <c r="AV14" s="192">
        <v>4.5999999999999996</v>
      </c>
      <c r="AW14" s="96">
        <f>Resumo!U13</f>
        <v>4.1111111111111107</v>
      </c>
      <c r="AX14" s="192">
        <v>3.25</v>
      </c>
      <c r="AY14" s="192">
        <v>2.8</v>
      </c>
      <c r="AZ14" s="96">
        <f>Resumo!V13</f>
        <v>3</v>
      </c>
      <c r="BA14" s="192">
        <v>3.25</v>
      </c>
      <c r="BB14" s="192">
        <v>3.2</v>
      </c>
      <c r="BC14" s="96">
        <f>Resumo!W13</f>
        <v>3.2222222222222223</v>
      </c>
      <c r="BD14" s="192">
        <v>3</v>
      </c>
      <c r="BE14" s="192">
        <v>2.8</v>
      </c>
      <c r="BF14" s="96">
        <f>Resumo!X13</f>
        <v>2.8888888888888888</v>
      </c>
      <c r="BG14" s="192">
        <v>3</v>
      </c>
      <c r="BH14" s="192">
        <v>2.8</v>
      </c>
      <c r="BI14" s="96">
        <f>Resumo!Y13</f>
        <v>2.8888888888888888</v>
      </c>
      <c r="BJ14" s="192">
        <v>3.5</v>
      </c>
      <c r="BK14" s="192">
        <v>3.4</v>
      </c>
      <c r="BL14" s="96">
        <f>Resumo!Z13</f>
        <v>3.4444444444444446</v>
      </c>
      <c r="BM14" s="192">
        <f t="shared" si="8"/>
        <v>3.05</v>
      </c>
      <c r="BN14" s="192">
        <f t="shared" si="7"/>
        <v>3.3466666666666658</v>
      </c>
      <c r="BO14" s="96">
        <f>Resumo!AA13</f>
        <v>3.2120370370370361</v>
      </c>
      <c r="BP14" s="192">
        <f>AVERAGE(T14:T15,W14:W15,Z14:Z15,AC14:AC15,AF14:AF15,AI14:AI15,AL7:AL15,AO14:AO15,AR14:AR15,AU14:AU15,AX14:AX15,BA14:BA15,BD14:BD15,BG14:BG15,BJ14:BJ15)</f>
        <v>3.1572681704260654</v>
      </c>
      <c r="BQ14" s="192">
        <f>AVERAGE(U14:U15,X14:X15,AA14:AA15,AD14:AD15,AG14:AG15,AJ14:AJ15,AM14:AM15,AP14:AP15,AS14:AS15,AV14:AV15,AY14:AY15,BB14:BB15,BE14:BE15,BH14:BH15,BK14:BK15)</f>
        <v>3.7233333333333336</v>
      </c>
      <c r="BR14" s="96">
        <f>Resumo!AC13</f>
        <v>3.6560185185185179</v>
      </c>
      <c r="BS14" s="192">
        <f>AVERAGE(BS8:BS13,T14,T15,T33,T34,T35,T51,T52,T53,T54,T55,T56,T57,T58,W14,W15,W33,W34,W35,W51,W52,W53,W54,W55,W56,W57,W58,Z14,Z15,Z33,Z34,Z35,Z51,Z52,Z53,Z54,Z55,Z56,Z57,Z58,AC14,AC15,AC33,AC34,AC35,AC51,AC52,AC53,AC54,AC55,AC56,AC57,AC58,AF58,AF57,AF56,AF55,AF54,AF53,AF52,AF51,AF35,AF34,AF33,AF14,AF15,AI14,AI15,AI33,AI34,AI35,AI51,AI52,AI53,AI54,AI55,AI56,AI57,AI58,AL14,AL15,AL33,AL34,AL35,AL51,AL52,AL53,AL54,AL55,AL56,AL57,AL58,AO14,AO15,AO33,AO34,AO35,AO51,AO52,AO53,AO54,AO55,AO56,AO57,AO58,AR58,AR57,AR56,AR55,AR54,AR53,AR52,AR51,AR35,AR34,AR33,AR15,AR14,AU14,AU15,AU33,AU34,AU35,AU51,AU52,AU53,AU54,AU55,AU56,AU57,AU58,AX14,AX15,AX33,AX34,AX35,AX51,AX52,AX53,AX54,AX55,AX56,AX57,AX58,BA14,BA15,BA33,BA34,BA35,BA51,BA52,BA53,BA54,BA55,BA56,BA57,BA58,BD14,BD15,BD33,BD34,BD35,BD51,BD52,BD53,BD54,BD55,BD56,BD57,BD58,BG58,BG57,BG56,BG55,BG54,BG53,BG52,BG51,BG35,BG34,BG33,BG15,BG14,BJ14,BJ15,BJ33,BJ34,BJ35,BJ51,BJ52,BJ53,BJ54,BJ55,BJ56,BJ57,BJ58)</f>
        <v>3.3014636600012519</v>
      </c>
      <c r="BT14" s="192">
        <v>3.0590997263023549</v>
      </c>
      <c r="BU14" s="96">
        <f>Resumo!AD13</f>
        <v>3.3189734053837658</v>
      </c>
      <c r="BV14" s="192">
        <v>3.2694689217072477</v>
      </c>
      <c r="BW14" s="192">
        <v>3.2622925893093866</v>
      </c>
      <c r="BX14" s="96">
        <f>Resumo!AE13</f>
        <v>3.3021077564798254</v>
      </c>
    </row>
    <row r="15" spans="2:76">
      <c r="B15" s="37" t="s">
        <v>184</v>
      </c>
      <c r="C15" t="s">
        <v>185</v>
      </c>
      <c r="D15" s="39">
        <v>102</v>
      </c>
      <c r="E15" t="s">
        <v>3</v>
      </c>
      <c r="F15" t="str">
        <f t="shared" si="1"/>
        <v>M</v>
      </c>
      <c r="G15" t="str">
        <f t="shared" si="2"/>
        <v>O</v>
      </c>
      <c r="H15" s="170">
        <v>0</v>
      </c>
      <c r="I15" s="170">
        <v>2</v>
      </c>
      <c r="J15" s="172">
        <f t="shared" si="3"/>
        <v>2</v>
      </c>
      <c r="K15" s="177" t="s">
        <v>326</v>
      </c>
      <c r="L15" s="176">
        <v>0.67</v>
      </c>
      <c r="M15" s="181">
        <f>Resumo!I14</f>
        <v>0.66666666666666663</v>
      </c>
      <c r="N15" s="170">
        <v>0</v>
      </c>
      <c r="O15" s="170">
        <v>0</v>
      </c>
      <c r="P15" s="172">
        <f t="shared" si="0"/>
        <v>0</v>
      </c>
      <c r="Q15" s="188" t="s">
        <v>313</v>
      </c>
      <c r="R15" s="187">
        <f t="shared" si="5"/>
        <v>0</v>
      </c>
      <c r="S15" s="191">
        <f t="shared" si="6"/>
        <v>0</v>
      </c>
      <c r="T15" s="192" t="s">
        <v>313</v>
      </c>
      <c r="U15" s="192">
        <v>4</v>
      </c>
      <c r="V15" s="96">
        <f>Resumo!L14</f>
        <v>4</v>
      </c>
      <c r="W15" s="192" t="s">
        <v>313</v>
      </c>
      <c r="X15" s="192">
        <v>5</v>
      </c>
      <c r="Y15" s="96">
        <f>Resumo!M14</f>
        <v>5</v>
      </c>
      <c r="Z15" s="192" t="s">
        <v>313</v>
      </c>
      <c r="AA15" s="192">
        <v>3</v>
      </c>
      <c r="AB15" s="96">
        <f>Resumo!N14</f>
        <v>3</v>
      </c>
      <c r="AC15" s="192" t="s">
        <v>313</v>
      </c>
      <c r="AD15" s="192">
        <v>2.5</v>
      </c>
      <c r="AE15" s="96">
        <f>Resumo!O14</f>
        <v>2.5</v>
      </c>
      <c r="AF15" s="192" t="s">
        <v>313</v>
      </c>
      <c r="AG15" s="192">
        <v>3.5</v>
      </c>
      <c r="AH15" s="96">
        <f>Resumo!P14</f>
        <v>3.5</v>
      </c>
      <c r="AI15" s="192" t="s">
        <v>313</v>
      </c>
      <c r="AJ15" s="192">
        <v>4</v>
      </c>
      <c r="AK15" s="96">
        <f>Resumo!Q14</f>
        <v>4</v>
      </c>
      <c r="AL15" s="192" t="s">
        <v>313</v>
      </c>
      <c r="AM15" s="192">
        <v>2</v>
      </c>
      <c r="AN15" s="96">
        <f>Resumo!R14</f>
        <v>2</v>
      </c>
      <c r="AO15" s="192" t="s">
        <v>313</v>
      </c>
      <c r="AP15" s="192">
        <v>5</v>
      </c>
      <c r="AQ15" s="198">
        <f>Resumo!S14</f>
        <v>5</v>
      </c>
      <c r="AR15" s="192" t="s">
        <v>313</v>
      </c>
      <c r="AS15" s="192">
        <v>4.5</v>
      </c>
      <c r="AT15" s="96">
        <f>Resumo!T14</f>
        <v>4.5</v>
      </c>
      <c r="AU15" s="192" t="s">
        <v>313</v>
      </c>
      <c r="AV15" s="192">
        <v>5</v>
      </c>
      <c r="AW15" s="96">
        <f>Resumo!U14</f>
        <v>5</v>
      </c>
      <c r="AX15" s="192" t="s">
        <v>313</v>
      </c>
      <c r="AY15" s="192">
        <v>4.5</v>
      </c>
      <c r="AZ15" s="96">
        <f>Resumo!V14</f>
        <v>4.5</v>
      </c>
      <c r="BA15" s="192" t="s">
        <v>313</v>
      </c>
      <c r="BB15" s="192">
        <v>4.5</v>
      </c>
      <c r="BC15" s="96">
        <f>Resumo!W14</f>
        <v>4.5</v>
      </c>
      <c r="BD15" s="192" t="s">
        <v>313</v>
      </c>
      <c r="BE15" s="192">
        <v>4.5</v>
      </c>
      <c r="BF15" s="96">
        <f>Resumo!X14</f>
        <v>4.5</v>
      </c>
      <c r="BG15" s="192" t="s">
        <v>313</v>
      </c>
      <c r="BH15" s="192">
        <v>4.5</v>
      </c>
      <c r="BI15" s="96">
        <f>Resumo!Y14</f>
        <v>4.5</v>
      </c>
      <c r="BJ15" s="192" t="s">
        <v>313</v>
      </c>
      <c r="BK15" s="192">
        <v>5</v>
      </c>
      <c r="BL15" s="96">
        <f>Resumo!Z14</f>
        <v>5</v>
      </c>
      <c r="BM15" s="192" t="s">
        <v>313</v>
      </c>
      <c r="BN15" s="192">
        <f t="shared" si="7"/>
        <v>4.0999999999999996</v>
      </c>
      <c r="BO15" s="96">
        <f>Resumo!AA14</f>
        <v>4.0999999999999996</v>
      </c>
      <c r="BP15" s="192">
        <v>3.1572681704260654</v>
      </c>
      <c r="BQ15" s="192">
        <v>3.7233333333333336</v>
      </c>
      <c r="BR15" s="96">
        <f>Resumo!AC14</f>
        <v>3.6560185185185179</v>
      </c>
      <c r="BS15" s="192">
        <v>3.3014636600012519</v>
      </c>
      <c r="BT15" s="192">
        <v>3.0590997263023549</v>
      </c>
      <c r="BU15" s="96">
        <f>Resumo!AD14</f>
        <v>3.3184121899788015</v>
      </c>
      <c r="BV15" s="192">
        <v>3.2694689217072477</v>
      </c>
      <c r="BW15" s="192">
        <v>3.2622925893093866</v>
      </c>
      <c r="BX15" s="96">
        <f>Resumo!AE14</f>
        <v>3.3021077564798298</v>
      </c>
    </row>
    <row r="16" spans="2:76">
      <c r="B16" s="37" t="s">
        <v>91</v>
      </c>
      <c r="C16" t="s">
        <v>92</v>
      </c>
      <c r="D16" s="39">
        <v>103</v>
      </c>
      <c r="E16" t="s">
        <v>4</v>
      </c>
      <c r="F16" t="str">
        <f t="shared" si="1"/>
        <v>G</v>
      </c>
      <c r="G16" t="str">
        <f t="shared" si="2"/>
        <v>O</v>
      </c>
      <c r="H16" s="170">
        <v>8</v>
      </c>
      <c r="I16" s="170">
        <v>1</v>
      </c>
      <c r="J16" s="172">
        <f t="shared" si="3"/>
        <v>9</v>
      </c>
      <c r="K16" s="176">
        <v>0.26</v>
      </c>
      <c r="L16" s="176">
        <v>7.0000000000000007E-2</v>
      </c>
      <c r="M16" s="181">
        <f>Resumo!I15</f>
        <v>0.2</v>
      </c>
      <c r="N16" s="170">
        <v>0</v>
      </c>
      <c r="O16" s="170">
        <v>1</v>
      </c>
      <c r="P16" s="172">
        <f t="shared" si="0"/>
        <v>1</v>
      </c>
      <c r="Q16" s="187">
        <f>N16/H16</f>
        <v>0</v>
      </c>
      <c r="R16" s="187">
        <f t="shared" si="5"/>
        <v>1</v>
      </c>
      <c r="S16" s="191">
        <f t="shared" si="6"/>
        <v>0.1111111111111111</v>
      </c>
      <c r="T16" s="192">
        <v>2.875</v>
      </c>
      <c r="U16" s="192">
        <v>3</v>
      </c>
      <c r="V16" s="96">
        <f>Resumo!L15</f>
        <v>2.8888888888888888</v>
      </c>
      <c r="W16" s="192">
        <v>2.75</v>
      </c>
      <c r="X16" s="192">
        <v>3</v>
      </c>
      <c r="Y16" s="96">
        <f>Resumo!M15</f>
        <v>2.7777777777777777</v>
      </c>
      <c r="Z16" s="192">
        <v>2.375</v>
      </c>
      <c r="AA16" s="192">
        <v>3</v>
      </c>
      <c r="AB16" s="96">
        <f>Resumo!N15</f>
        <v>2.4444444444444446</v>
      </c>
      <c r="AC16" s="192">
        <v>2.125</v>
      </c>
      <c r="AD16" s="192">
        <v>2</v>
      </c>
      <c r="AE16" s="96">
        <f>Resumo!O15</f>
        <v>2.1111111111111112</v>
      </c>
      <c r="AF16" s="192">
        <v>3.125</v>
      </c>
      <c r="AG16" s="192">
        <v>2</v>
      </c>
      <c r="AH16" s="96">
        <f>Resumo!P15</f>
        <v>3</v>
      </c>
      <c r="AI16" s="192">
        <v>2.5</v>
      </c>
      <c r="AJ16" s="192">
        <v>2</v>
      </c>
      <c r="AK16" s="96">
        <f>Resumo!Q15</f>
        <v>2.4444444444444446</v>
      </c>
      <c r="AL16" s="192">
        <v>2.875</v>
      </c>
      <c r="AM16" s="192">
        <v>3</v>
      </c>
      <c r="AN16" s="96">
        <f>Resumo!R15</f>
        <v>2.8888888888888888</v>
      </c>
      <c r="AO16" s="192">
        <v>2.625</v>
      </c>
      <c r="AP16" s="192">
        <v>2</v>
      </c>
      <c r="AQ16" s="198">
        <f>Resumo!S15</f>
        <v>2.5555555555555554</v>
      </c>
      <c r="AR16" s="192">
        <v>3.75</v>
      </c>
      <c r="AS16" s="192">
        <v>4</v>
      </c>
      <c r="AT16" s="96">
        <f>Resumo!T15</f>
        <v>3.7777777777777777</v>
      </c>
      <c r="AU16" s="192">
        <v>4.125</v>
      </c>
      <c r="AV16" s="192">
        <v>4</v>
      </c>
      <c r="AW16" s="96">
        <f>Resumo!U15</f>
        <v>4.1111111111111098</v>
      </c>
      <c r="AX16" s="192">
        <v>3.125</v>
      </c>
      <c r="AY16" s="192">
        <v>3</v>
      </c>
      <c r="AZ16" s="96">
        <f>Resumo!V15</f>
        <v>3.1111111111111112</v>
      </c>
      <c r="BA16" s="192">
        <v>2.875</v>
      </c>
      <c r="BB16" s="192">
        <v>3</v>
      </c>
      <c r="BC16" s="96">
        <f>Resumo!W15</f>
        <v>2.8888888888888888</v>
      </c>
      <c r="BD16" s="192">
        <v>2.625</v>
      </c>
      <c r="BE16" s="192">
        <v>3</v>
      </c>
      <c r="BF16" s="96">
        <f>Resumo!X15</f>
        <v>2.6666666666666665</v>
      </c>
      <c r="BG16" s="192">
        <v>3.1428571428571428</v>
      </c>
      <c r="BH16" s="192">
        <v>2</v>
      </c>
      <c r="BI16" s="96">
        <f>Resumo!Y15</f>
        <v>3</v>
      </c>
      <c r="BJ16" s="192">
        <v>2.875</v>
      </c>
      <c r="BK16" s="192" t="s">
        <v>313</v>
      </c>
      <c r="BL16" s="96">
        <f>Resumo!Z15</f>
        <v>2.875</v>
      </c>
      <c r="BM16" s="192">
        <f>AVERAGE(BJ16,BJ86,BG16,BG86,BD16,BD86,BA16,BA86,AX16,AX86,AU16,AU86,AR16,AR86,AO16,AO86,AL16,AL86,AI16,AI86,AF16,AF86,AC16,AC86,Z16,Z86,W16,W86,T16,T86)</f>
        <v>2.9561352639094856</v>
      </c>
      <c r="BN16" s="192">
        <f>AVERAGE(BK16,BK86,BH16,BH86,BE16,BE86,BB16,BB86,AY16,AY86,AV16,AV86,AS16,AS86,AP16,AP86,AM16,AM86,AJ16,AJ86,AG16,AG86,AD16,AD86,AA16,AA86,X16,X86,U16,U86)</f>
        <v>2.7758620689655173</v>
      </c>
      <c r="BO16" s="96">
        <f>AVERAGE(BM16:BN16)</f>
        <v>2.8659986664375015</v>
      </c>
      <c r="BP16" s="192">
        <f>AVERAGE(BP8:BP15,T16:T17,W16:W17,Z16:Z17,AC16:AC17,AF16:AF17,AI16:AI17,AL16:AL17,AO16:AO17,AR16:AR17,AU16:AU17,AX16:AX17,BA16:BA17,BD16:BD17,BG16:BG17,BJ16:BJ17)</f>
        <v>3.2313154418763834</v>
      </c>
      <c r="BQ16" s="192">
        <f>AVERAGE(U16:U17,X16:X17,AA16:AA17,AD16:AD17,AG16:AG17,AJ16:AJ17,AM16:AM17,AP16:AP17,AS16:AS17,AV16:AV17,AY16:AY17,BB16:BB17,BE16:BE17,BH16:BH17,BK16:BK17)</f>
        <v>1.8620689655172413</v>
      </c>
      <c r="BR16" s="96">
        <f>Resumo!AC15</f>
        <v>2.806944444444444</v>
      </c>
      <c r="BS16" s="192">
        <v>3.2562634090834592</v>
      </c>
      <c r="BT16" s="192">
        <v>3.2194672927070895</v>
      </c>
      <c r="BU16" s="96">
        <f>Resumo!AD15</f>
        <v>3.2201453098768984</v>
      </c>
      <c r="BV16" s="192">
        <v>3.2694689217072477</v>
      </c>
      <c r="BW16" s="192">
        <v>3.2622925893093866</v>
      </c>
      <c r="BX16" s="96">
        <f>Resumo!AE15</f>
        <v>3.3021077564798254</v>
      </c>
    </row>
    <row r="17" spans="2:76">
      <c r="B17" s="37" t="s">
        <v>93</v>
      </c>
      <c r="C17" t="s">
        <v>94</v>
      </c>
      <c r="D17" s="39">
        <v>103</v>
      </c>
      <c r="E17" t="s">
        <v>4</v>
      </c>
      <c r="F17" t="str">
        <f t="shared" si="1"/>
        <v>M</v>
      </c>
      <c r="G17" t="str">
        <f t="shared" si="2"/>
        <v>O</v>
      </c>
      <c r="H17" s="170">
        <v>2</v>
      </c>
      <c r="I17" s="170">
        <v>1</v>
      </c>
      <c r="J17" s="172">
        <f t="shared" si="3"/>
        <v>3</v>
      </c>
      <c r="K17" s="176">
        <v>0.13</v>
      </c>
      <c r="L17" s="176">
        <v>0.25</v>
      </c>
      <c r="M17" s="181">
        <f>Resumo!I16</f>
        <v>0.15789473684210525</v>
      </c>
      <c r="N17" s="170">
        <v>0</v>
      </c>
      <c r="O17" s="170">
        <v>1</v>
      </c>
      <c r="P17" s="172">
        <f t="shared" si="0"/>
        <v>1</v>
      </c>
      <c r="Q17" s="187">
        <f t="shared" si="4"/>
        <v>0</v>
      </c>
      <c r="R17" s="187">
        <f t="shared" si="5"/>
        <v>1</v>
      </c>
      <c r="S17" s="191">
        <f t="shared" si="6"/>
        <v>0.33333333333333331</v>
      </c>
      <c r="T17" s="192">
        <v>3</v>
      </c>
      <c r="U17" s="192">
        <v>1</v>
      </c>
      <c r="V17" s="96">
        <f>Resumo!L16</f>
        <v>2.3333333333333335</v>
      </c>
      <c r="W17" s="192">
        <v>4</v>
      </c>
      <c r="X17" s="192">
        <v>1</v>
      </c>
      <c r="Y17" s="96">
        <f>Resumo!M16</f>
        <v>3</v>
      </c>
      <c r="Z17" s="192">
        <v>2</v>
      </c>
      <c r="AA17" s="192">
        <v>1</v>
      </c>
      <c r="AB17" s="96">
        <f>Resumo!N16</f>
        <v>1.6666666666666667</v>
      </c>
      <c r="AC17" s="192">
        <v>3</v>
      </c>
      <c r="AD17" s="192">
        <v>1</v>
      </c>
      <c r="AE17" s="96">
        <f>Resumo!O16</f>
        <v>2.3333333333333335</v>
      </c>
      <c r="AF17" s="192">
        <v>3</v>
      </c>
      <c r="AG17" s="192">
        <v>1</v>
      </c>
      <c r="AH17" s="96">
        <f>Resumo!P16</f>
        <v>2.3333333333333335</v>
      </c>
      <c r="AI17" s="192">
        <v>3.5</v>
      </c>
      <c r="AJ17" s="192">
        <v>1</v>
      </c>
      <c r="AK17" s="96">
        <f>Resumo!Q16</f>
        <v>2.6666666666666665</v>
      </c>
      <c r="AL17" s="192">
        <v>5</v>
      </c>
      <c r="AM17" s="192">
        <v>1</v>
      </c>
      <c r="AN17" s="96">
        <f>Resumo!R16</f>
        <v>3.6666666666666665</v>
      </c>
      <c r="AO17" s="192">
        <v>3.5</v>
      </c>
      <c r="AP17" s="192">
        <v>1</v>
      </c>
      <c r="AQ17" s="198">
        <f>Resumo!S16</f>
        <v>2.6666666666666665</v>
      </c>
      <c r="AR17" s="192">
        <v>4</v>
      </c>
      <c r="AS17" s="192">
        <v>1</v>
      </c>
      <c r="AT17" s="96">
        <f>Resumo!T16</f>
        <v>3</v>
      </c>
      <c r="AU17" s="192">
        <v>4.5</v>
      </c>
      <c r="AV17" s="192">
        <v>1</v>
      </c>
      <c r="AW17" s="96">
        <f>Resumo!U16</f>
        <v>3.3333333333333335</v>
      </c>
      <c r="AX17" s="192">
        <v>3.5</v>
      </c>
      <c r="AY17" s="192">
        <v>1</v>
      </c>
      <c r="AZ17" s="96">
        <f>Resumo!V16</f>
        <v>2.6666666666666665</v>
      </c>
      <c r="BA17" s="192">
        <v>3</v>
      </c>
      <c r="BB17" s="192">
        <v>1</v>
      </c>
      <c r="BC17" s="96">
        <f>Resumo!W16</f>
        <v>2.3333333333333335</v>
      </c>
      <c r="BD17" s="192">
        <v>3</v>
      </c>
      <c r="BE17" s="192">
        <v>1</v>
      </c>
      <c r="BF17" s="96">
        <f>Resumo!X16</f>
        <v>2.3333333333333335</v>
      </c>
      <c r="BG17" s="192">
        <v>4</v>
      </c>
      <c r="BH17" s="192">
        <v>1</v>
      </c>
      <c r="BI17" s="96">
        <f>Resumo!Y16</f>
        <v>3</v>
      </c>
      <c r="BJ17" s="192">
        <v>4.5</v>
      </c>
      <c r="BK17" s="192">
        <v>1</v>
      </c>
      <c r="BL17" s="96">
        <f>Resumo!Z16</f>
        <v>3.3333333333333335</v>
      </c>
      <c r="BM17" s="192">
        <f>AVERAGE(BJ17,BJ90,BG17,BG90,BD17,BD90,BA17,BA90,AX17,AX90,AU17,AU90,AR17,AR90,AO17,AO90,AL17,AL90,AI17,AI90,AF17,AF90,AC17,AC90,Z17,Z90,W17,W90,T17,T90)</f>
        <v>3.3898807189542479</v>
      </c>
      <c r="BN17" s="192">
        <f>AVERAGE(BK17,BK90,BH17,BH90,BE17,BE90,BB17,BB90,AY17,AY90,AV17,AV90,AS17,AS90,AP17,AP90,AM17,AM90,AJ17,AJ90,AG17,AG90,AD17,AD90,AA17,AA90,X17,X90,U17,U90)</f>
        <v>1.6388888888888888</v>
      </c>
      <c r="BO17" s="96">
        <f>AVERAGE(BM17:BN17)</f>
        <v>2.5143848039215682</v>
      </c>
      <c r="BP17" s="192">
        <v>3.2313154418763834</v>
      </c>
      <c r="BQ17" s="192">
        <v>1.8620689655172413</v>
      </c>
      <c r="BR17" s="96">
        <f>Resumo!AC16</f>
        <v>2.806944444444444</v>
      </c>
      <c r="BS17" s="192">
        <v>3.2562634090834592</v>
      </c>
      <c r="BT17" s="192">
        <v>3.2194672927070895</v>
      </c>
      <c r="BU17" s="96">
        <f>Resumo!AD16</f>
        <v>3.2201453098768984</v>
      </c>
      <c r="BV17" s="192">
        <v>3.2694689217072477</v>
      </c>
      <c r="BW17" s="192">
        <v>3.2622925893093866</v>
      </c>
      <c r="BX17" s="96">
        <f>Resumo!AE16</f>
        <v>3.3021077564798254</v>
      </c>
    </row>
    <row r="18" spans="2:76" s="37" customFormat="1">
      <c r="B18" s="37" t="s">
        <v>147</v>
      </c>
      <c r="C18" s="37" t="s">
        <v>105</v>
      </c>
      <c r="D18" s="88">
        <v>104</v>
      </c>
      <c r="E18" s="37" t="s">
        <v>5</v>
      </c>
      <c r="F18" s="37" t="str">
        <f t="shared" si="1"/>
        <v>G</v>
      </c>
      <c r="G18" s="37" t="str">
        <f t="shared" si="2"/>
        <v>O</v>
      </c>
      <c r="H18" s="170">
        <v>8</v>
      </c>
      <c r="I18" s="170">
        <v>3</v>
      </c>
      <c r="J18" s="172">
        <f t="shared" si="3"/>
        <v>11</v>
      </c>
      <c r="K18" s="178">
        <v>0.21</v>
      </c>
      <c r="L18" s="178">
        <v>0.1</v>
      </c>
      <c r="M18" s="181">
        <f>Resumo!I17</f>
        <v>0.16417910447761194</v>
      </c>
      <c r="N18" s="170">
        <v>6</v>
      </c>
      <c r="O18" s="170">
        <v>2</v>
      </c>
      <c r="P18" s="172">
        <f t="shared" ref="P18:P49" si="9">SUM(N18:O18)</f>
        <v>8</v>
      </c>
      <c r="Q18" s="187">
        <f t="shared" si="4"/>
        <v>0.75</v>
      </c>
      <c r="R18" s="187">
        <f t="shared" si="5"/>
        <v>0.66666666666666663</v>
      </c>
      <c r="S18" s="191">
        <f t="shared" si="6"/>
        <v>0.72727272727272729</v>
      </c>
      <c r="T18" s="193">
        <v>3</v>
      </c>
      <c r="U18" s="193">
        <v>3.3333333333333335</v>
      </c>
      <c r="V18" s="96">
        <f>Resumo!L17</f>
        <v>3.0909090909090908</v>
      </c>
      <c r="W18" s="193">
        <v>3.5</v>
      </c>
      <c r="X18" s="193">
        <v>3.6666666666666665</v>
      </c>
      <c r="Y18" s="96">
        <f>Resumo!M17</f>
        <v>3.5454545454545454</v>
      </c>
      <c r="Z18" s="193">
        <v>2.875</v>
      </c>
      <c r="AA18" s="193">
        <v>2</v>
      </c>
      <c r="AB18" s="96">
        <f>Resumo!N17</f>
        <v>2.6363636363636362</v>
      </c>
      <c r="AC18" s="193">
        <v>2.625</v>
      </c>
      <c r="AD18" s="193">
        <v>3</v>
      </c>
      <c r="AE18" s="96">
        <f>Resumo!O17</f>
        <v>2.7272727272727271</v>
      </c>
      <c r="AF18" s="193">
        <v>3.375</v>
      </c>
      <c r="AG18" s="193">
        <v>2.6666666666666665</v>
      </c>
      <c r="AH18" s="96">
        <f>Resumo!P17</f>
        <v>3.1818181818181817</v>
      </c>
      <c r="AI18" s="193">
        <v>3.125</v>
      </c>
      <c r="AJ18" s="193">
        <v>3.3333333333333335</v>
      </c>
      <c r="AK18" s="96">
        <f>Resumo!Q17</f>
        <v>3.1818181818181817</v>
      </c>
      <c r="AL18" s="193">
        <v>3.75</v>
      </c>
      <c r="AM18" s="193">
        <v>3.5</v>
      </c>
      <c r="AN18" s="96">
        <f>Resumo!R17</f>
        <v>3.6666666666666665</v>
      </c>
      <c r="AO18" s="193">
        <v>3.75</v>
      </c>
      <c r="AP18" s="193">
        <v>4</v>
      </c>
      <c r="AQ18" s="198">
        <f>Resumo!S17</f>
        <v>3.8181818181818183</v>
      </c>
      <c r="AR18" s="193">
        <v>3.875</v>
      </c>
      <c r="AS18" s="193">
        <v>4.5</v>
      </c>
      <c r="AT18" s="96">
        <f>Resumo!T17</f>
        <v>4</v>
      </c>
      <c r="AU18" s="193">
        <v>4.25</v>
      </c>
      <c r="AV18" s="193">
        <v>4.5</v>
      </c>
      <c r="AW18" s="96">
        <f>Resumo!U17</f>
        <v>4.3</v>
      </c>
      <c r="AX18" s="193">
        <v>3.5</v>
      </c>
      <c r="AY18" s="193">
        <v>3.5</v>
      </c>
      <c r="AZ18" s="96">
        <f>Resumo!V17</f>
        <v>3.5</v>
      </c>
      <c r="BA18" s="193">
        <v>3.5</v>
      </c>
      <c r="BB18" s="193">
        <v>3.3333333333333335</v>
      </c>
      <c r="BC18" s="96">
        <f>Resumo!W17</f>
        <v>3.4545454545454546</v>
      </c>
      <c r="BD18" s="193">
        <v>3.25</v>
      </c>
      <c r="BE18" s="193">
        <v>3.3333333333333335</v>
      </c>
      <c r="BF18" s="96">
        <f>Resumo!X17</f>
        <v>3.2727272727272729</v>
      </c>
      <c r="BG18" s="193">
        <v>3.5</v>
      </c>
      <c r="BH18" s="193">
        <v>3</v>
      </c>
      <c r="BI18" s="96">
        <f>Resumo!Y17</f>
        <v>3.3636363636363638</v>
      </c>
      <c r="BJ18" s="193">
        <v>4.25</v>
      </c>
      <c r="BK18" s="193">
        <v>4</v>
      </c>
      <c r="BL18" s="96">
        <f>Resumo!Z17</f>
        <v>4.1818181818181817</v>
      </c>
      <c r="BM18" s="192">
        <f>AVERAGE(BJ18,BJ64,BJ110,BG18,BG64,BG110,BD18,BD64,BD110,BA18,BA64,BA110,AX18,AX64,AX110,AU18,AU64,AU110,AR18,AR64,AR110,AO18,AO64,AO110,AL18,AL64,AL110,AI18,AI64,AI110,AF18,AF64,AF110,AC18,AC64,AC110,Z18,Z64,Z110,W18,W64,W110,T18,T64,T110)</f>
        <v>3.502146205859586</v>
      </c>
      <c r="BN18" s="192">
        <f>AVERAGE(BK18,BK64,BK110,BH18,BH64,BH110,BE18,BE64,BE110,BB18,BB64,BB110,AY18,AY64,AY110,AV18,AV64,AV110,AS18,AS64,AS110,AP18,AP64,AP110,AM18,AM64,AM110,AJ18,AJ64,AJ110,AG18,AG64,AG110,AD18,AD64,AD110,AA18,AA64,AA110,X18,X64,X110,U18,U64,U110)</f>
        <v>3.4827134986225889</v>
      </c>
      <c r="BO18" s="96">
        <f>Resumo!AA17</f>
        <v>3.4614141414141413</v>
      </c>
      <c r="BP18" s="192">
        <f>AVERAGE(T18:T22,W18:W22,Z18:Z22,AC18:AC22,AF18:AF22,AI18:AI22,AL18:AL22,AO18:AO22,AR18:AR22,AU18:AU22,AX18:AX22,BA18:BA22,BD18:BD22,BG18:BG22,BJ18:BJ22)</f>
        <v>3.1130952380952377</v>
      </c>
      <c r="BQ18" s="192">
        <f>AVERAGE(U18:U22,X18:X22,AA18:AA22,AD18:AD22,AG18:AG22,AJ18:AJ22,AM18:AM22,AP18:AP22,AS18:AS22,AV18:AV22,AY18:AY22,BB18:BB22,BE18:BE22,BH18:BH22,BK18:BK22)</f>
        <v>3.3785310734463279</v>
      </c>
      <c r="BR18" s="96">
        <f>Resumo!AC17</f>
        <v>3.1853621933621934</v>
      </c>
      <c r="BS18" s="192">
        <v>3.2562634090834592</v>
      </c>
      <c r="BT18" s="192">
        <v>3.2194672927070895</v>
      </c>
      <c r="BU18" s="96">
        <f>Resumo!AD17</f>
        <v>3.2201453098768984</v>
      </c>
      <c r="BV18" s="192">
        <v>3.2694689217072477</v>
      </c>
      <c r="BW18" s="192">
        <v>3.2622925893093866</v>
      </c>
      <c r="BX18" s="96">
        <f>Resumo!AE17</f>
        <v>3.3021077564798254</v>
      </c>
    </row>
    <row r="19" spans="2:76">
      <c r="B19" s="37" t="s">
        <v>148</v>
      </c>
      <c r="C19" t="s">
        <v>149</v>
      </c>
      <c r="D19" s="39">
        <v>104</v>
      </c>
      <c r="E19" t="s">
        <v>5</v>
      </c>
      <c r="F19" t="str">
        <f t="shared" si="1"/>
        <v>G</v>
      </c>
      <c r="G19" t="str">
        <f t="shared" si="2"/>
        <v>O</v>
      </c>
      <c r="H19" s="170">
        <v>4</v>
      </c>
      <c r="I19" s="170">
        <v>2</v>
      </c>
      <c r="J19" s="172">
        <f t="shared" si="3"/>
        <v>6</v>
      </c>
      <c r="K19" s="176">
        <v>0.2</v>
      </c>
      <c r="L19" s="176">
        <v>0.25</v>
      </c>
      <c r="M19" s="181">
        <f>Resumo!I18</f>
        <v>0.21428571428571427</v>
      </c>
      <c r="N19" s="170">
        <v>3</v>
      </c>
      <c r="O19" s="170">
        <v>1</v>
      </c>
      <c r="P19" s="172">
        <f t="shared" si="9"/>
        <v>4</v>
      </c>
      <c r="Q19" s="187">
        <f t="shared" si="4"/>
        <v>0.75</v>
      </c>
      <c r="R19" s="187">
        <f t="shared" si="5"/>
        <v>0.5</v>
      </c>
      <c r="S19" s="191">
        <f t="shared" si="6"/>
        <v>0.66666666666666663</v>
      </c>
      <c r="T19" s="192">
        <v>1.5</v>
      </c>
      <c r="U19" s="192">
        <v>3</v>
      </c>
      <c r="V19" s="96">
        <f>Resumo!L18</f>
        <v>1.8</v>
      </c>
      <c r="W19" s="192" t="s">
        <v>313</v>
      </c>
      <c r="X19" s="192" t="s">
        <v>313</v>
      </c>
      <c r="Y19" s="96">
        <f>Resumo!M18</f>
        <v>2</v>
      </c>
      <c r="Z19" s="192">
        <v>1.75</v>
      </c>
      <c r="AA19" s="192">
        <v>2</v>
      </c>
      <c r="AB19" s="96">
        <f>Resumo!N18</f>
        <v>1.8</v>
      </c>
      <c r="AC19" s="192">
        <v>2</v>
      </c>
      <c r="AD19" s="192">
        <v>2</v>
      </c>
      <c r="AE19" s="96">
        <f>Resumo!O18</f>
        <v>2</v>
      </c>
      <c r="AF19" s="192">
        <v>2</v>
      </c>
      <c r="AG19" s="192">
        <v>3</v>
      </c>
      <c r="AH19" s="96">
        <f>Resumo!P18</f>
        <v>2.2000000000000002</v>
      </c>
      <c r="AI19" s="192">
        <v>1.75</v>
      </c>
      <c r="AJ19" s="192">
        <v>3</v>
      </c>
      <c r="AK19" s="96">
        <f>Resumo!Q18</f>
        <v>2</v>
      </c>
      <c r="AL19" s="192">
        <v>4.25</v>
      </c>
      <c r="AM19" s="192">
        <v>4</v>
      </c>
      <c r="AN19" s="96">
        <f>Resumo!R18</f>
        <v>4.2</v>
      </c>
      <c r="AO19" s="192">
        <v>2.75</v>
      </c>
      <c r="AP19" s="192">
        <v>4</v>
      </c>
      <c r="AQ19" s="198">
        <f>Resumo!S18</f>
        <v>3</v>
      </c>
      <c r="AR19" s="192">
        <v>4.25</v>
      </c>
      <c r="AS19" s="192">
        <v>3</v>
      </c>
      <c r="AT19" s="96">
        <f>Resumo!T18</f>
        <v>4</v>
      </c>
      <c r="AU19" s="192">
        <v>3.25</v>
      </c>
      <c r="AV19" s="192">
        <v>4</v>
      </c>
      <c r="AW19" s="96">
        <f>Resumo!U18</f>
        <v>3.4</v>
      </c>
      <c r="AX19" s="192">
        <v>2</v>
      </c>
      <c r="AY19" s="192">
        <v>3</v>
      </c>
      <c r="AZ19" s="96">
        <f>Resumo!V18</f>
        <v>2.2000000000000002</v>
      </c>
      <c r="BA19" s="192">
        <v>2</v>
      </c>
      <c r="BB19" s="192">
        <v>3</v>
      </c>
      <c r="BC19" s="96">
        <f>Resumo!W18</f>
        <v>2.2000000000000002</v>
      </c>
      <c r="BD19" s="192">
        <v>2</v>
      </c>
      <c r="BE19" s="192">
        <v>3</v>
      </c>
      <c r="BF19" s="96">
        <f>Resumo!X18</f>
        <v>2.2000000000000002</v>
      </c>
      <c r="BG19" s="192">
        <v>1.6666666666666667</v>
      </c>
      <c r="BH19" s="192">
        <v>3</v>
      </c>
      <c r="BI19" s="96">
        <f>Resumo!Y18</f>
        <v>2</v>
      </c>
      <c r="BJ19" s="192">
        <v>4.5</v>
      </c>
      <c r="BK19" s="192">
        <v>4</v>
      </c>
      <c r="BL19" s="96">
        <f>Resumo!Z18</f>
        <v>4.4000000000000004</v>
      </c>
      <c r="BM19" s="192">
        <f t="shared" si="8"/>
        <v>2.5476190476190479</v>
      </c>
      <c r="BN19" s="192">
        <f t="shared" si="7"/>
        <v>3.1428571428571428</v>
      </c>
      <c r="BO19" s="96">
        <f>Resumo!AA18</f>
        <v>2.6266666666666665</v>
      </c>
      <c r="BP19" s="192">
        <v>3.1130952380952377</v>
      </c>
      <c r="BQ19" s="192">
        <v>3.3785310734463279</v>
      </c>
      <c r="BR19" s="96">
        <f>Resumo!AC18</f>
        <v>3.1853621933621934</v>
      </c>
      <c r="BS19" s="192">
        <v>3.2562634090834592</v>
      </c>
      <c r="BT19" s="192">
        <v>3.2194672927070895</v>
      </c>
      <c r="BU19" s="96">
        <f>Resumo!AD18</f>
        <v>3.2201453098768984</v>
      </c>
      <c r="BV19" s="192">
        <v>3.2694689217072477</v>
      </c>
      <c r="BW19" s="192">
        <v>3.2622925893093866</v>
      </c>
      <c r="BX19" s="96">
        <f>Resumo!AE18</f>
        <v>3.3021077564798254</v>
      </c>
    </row>
    <row r="20" spans="2:76">
      <c r="B20" s="37" t="s">
        <v>243</v>
      </c>
      <c r="C20" t="s">
        <v>244</v>
      </c>
      <c r="D20" s="39">
        <v>104</v>
      </c>
      <c r="E20" t="s">
        <v>5</v>
      </c>
      <c r="F20" t="str">
        <f t="shared" si="1"/>
        <v>M</v>
      </c>
      <c r="G20" t="str">
        <f t="shared" si="2"/>
        <v>O</v>
      </c>
      <c r="H20" s="170">
        <v>3</v>
      </c>
      <c r="I20" s="170">
        <v>2</v>
      </c>
      <c r="J20" s="172">
        <f t="shared" si="3"/>
        <v>5</v>
      </c>
      <c r="K20" s="176">
        <v>0.25</v>
      </c>
      <c r="L20" s="176">
        <v>0.25</v>
      </c>
      <c r="M20" s="181">
        <f>Resumo!I19</f>
        <v>0.25</v>
      </c>
      <c r="N20" s="170">
        <v>1</v>
      </c>
      <c r="O20" s="170">
        <v>1</v>
      </c>
      <c r="P20" s="172">
        <f t="shared" si="9"/>
        <v>2</v>
      </c>
      <c r="Q20" s="187">
        <f t="shared" si="4"/>
        <v>0.33333333333333331</v>
      </c>
      <c r="R20" s="187">
        <f t="shared" si="5"/>
        <v>0.5</v>
      </c>
      <c r="S20" s="191">
        <f t="shared" si="6"/>
        <v>0.4</v>
      </c>
      <c r="T20" s="192">
        <v>3.6666666666666665</v>
      </c>
      <c r="U20" s="192">
        <v>3.5</v>
      </c>
      <c r="V20" s="96">
        <f>Resumo!L19</f>
        <v>3.6</v>
      </c>
      <c r="W20" s="192">
        <v>3.6666666666666665</v>
      </c>
      <c r="X20" s="192">
        <v>4</v>
      </c>
      <c r="Y20" s="96">
        <f>Resumo!M19</f>
        <v>3.8</v>
      </c>
      <c r="Z20" s="192">
        <v>2.6666666666666665</v>
      </c>
      <c r="AA20" s="192">
        <v>4</v>
      </c>
      <c r="AB20" s="96">
        <f>Resumo!N19</f>
        <v>3.2</v>
      </c>
      <c r="AC20" s="192">
        <v>2.3333333333333335</v>
      </c>
      <c r="AD20" s="192">
        <v>4</v>
      </c>
      <c r="AE20" s="96">
        <f>Resumo!O19</f>
        <v>3</v>
      </c>
      <c r="AF20" s="192">
        <v>2.3333333333333335</v>
      </c>
      <c r="AG20" s="192">
        <v>3</v>
      </c>
      <c r="AH20" s="96">
        <f>Resumo!P19</f>
        <v>2.6</v>
      </c>
      <c r="AI20" s="192">
        <v>3.5</v>
      </c>
      <c r="AJ20" s="192">
        <v>3.5</v>
      </c>
      <c r="AK20" s="96">
        <f>Resumo!Q19</f>
        <v>3.5</v>
      </c>
      <c r="AL20" s="192">
        <v>2.5</v>
      </c>
      <c r="AM20" s="192">
        <v>4.5</v>
      </c>
      <c r="AN20" s="96">
        <f>Resumo!R19</f>
        <v>3.5</v>
      </c>
      <c r="AO20" s="192">
        <v>3.5</v>
      </c>
      <c r="AP20" s="192">
        <v>3</v>
      </c>
      <c r="AQ20" s="198">
        <f>Resumo!S19</f>
        <v>3.25</v>
      </c>
      <c r="AR20" s="192">
        <v>4.5</v>
      </c>
      <c r="AS20" s="192">
        <v>5</v>
      </c>
      <c r="AT20" s="96">
        <f>Resumo!T19</f>
        <v>4.75</v>
      </c>
      <c r="AU20" s="192">
        <v>4.5</v>
      </c>
      <c r="AV20" s="192">
        <v>5</v>
      </c>
      <c r="AW20" s="96">
        <f>Resumo!U19</f>
        <v>4.75</v>
      </c>
      <c r="AX20" s="192">
        <v>2.5</v>
      </c>
      <c r="AY20" s="192">
        <v>2</v>
      </c>
      <c r="AZ20" s="96">
        <f>Resumo!V19</f>
        <v>2.25</v>
      </c>
      <c r="BA20" s="192">
        <v>3.5</v>
      </c>
      <c r="BB20" s="192">
        <v>3</v>
      </c>
      <c r="BC20" s="96">
        <f>Resumo!W19</f>
        <v>3.25</v>
      </c>
      <c r="BD20" s="192">
        <v>3</v>
      </c>
      <c r="BE20" s="192">
        <v>2.5</v>
      </c>
      <c r="BF20" s="96">
        <f>Resumo!X19</f>
        <v>2.75</v>
      </c>
      <c r="BG20" s="192">
        <v>3</v>
      </c>
      <c r="BH20" s="192">
        <v>3</v>
      </c>
      <c r="BI20" s="96">
        <f>Resumo!Y19</f>
        <v>3</v>
      </c>
      <c r="BJ20" s="192">
        <v>4</v>
      </c>
      <c r="BK20" s="192">
        <v>4</v>
      </c>
      <c r="BL20" s="96">
        <f>Resumo!Z19</f>
        <v>4</v>
      </c>
      <c r="BM20" s="192">
        <f t="shared" si="8"/>
        <v>3.2777777777777781</v>
      </c>
      <c r="BN20" s="192">
        <f t="shared" si="7"/>
        <v>3.6</v>
      </c>
      <c r="BO20" s="96">
        <f>Resumo!AA19</f>
        <v>3.4133333333333336</v>
      </c>
      <c r="BP20" s="192">
        <v>3.1130952380952377</v>
      </c>
      <c r="BQ20" s="192">
        <v>3.3785310734463279</v>
      </c>
      <c r="BR20" s="96">
        <f>Resumo!AC19</f>
        <v>3.1853621933621934</v>
      </c>
      <c r="BS20" s="192">
        <v>3.2562634090834592</v>
      </c>
      <c r="BT20" s="192">
        <v>3.2194672927070895</v>
      </c>
      <c r="BU20" s="96">
        <f>Resumo!AD19</f>
        <v>3.2201453098768984</v>
      </c>
      <c r="BV20" s="192">
        <v>3.2694689217072477</v>
      </c>
      <c r="BW20" s="192">
        <v>3.2622925893093866</v>
      </c>
      <c r="BX20" s="96">
        <f>Resumo!AE19</f>
        <v>3.3021077564798254</v>
      </c>
    </row>
    <row r="21" spans="2:76">
      <c r="B21" s="37" t="s">
        <v>102</v>
      </c>
      <c r="C21" t="s">
        <v>103</v>
      </c>
      <c r="D21" s="39">
        <v>104</v>
      </c>
      <c r="E21" t="s">
        <v>5</v>
      </c>
      <c r="F21" t="str">
        <f t="shared" si="1"/>
        <v>M</v>
      </c>
      <c r="G21" t="str">
        <f t="shared" si="2"/>
        <v>O</v>
      </c>
      <c r="H21" s="170">
        <v>0</v>
      </c>
      <c r="I21" s="170">
        <v>3</v>
      </c>
      <c r="J21" s="172">
        <f t="shared" si="3"/>
        <v>3</v>
      </c>
      <c r="K21" s="176">
        <v>0</v>
      </c>
      <c r="L21" s="176">
        <v>0.19</v>
      </c>
      <c r="M21" s="181">
        <f>Resumo!I20</f>
        <v>0.13043478260869565</v>
      </c>
      <c r="N21" s="170">
        <v>0</v>
      </c>
      <c r="O21" s="170">
        <v>2</v>
      </c>
      <c r="P21" s="172">
        <f t="shared" si="9"/>
        <v>2</v>
      </c>
      <c r="Q21" s="188" t="s">
        <v>313</v>
      </c>
      <c r="R21" s="187">
        <f t="shared" si="5"/>
        <v>0.66666666666666663</v>
      </c>
      <c r="S21" s="191">
        <f t="shared" si="6"/>
        <v>0.66666666666666663</v>
      </c>
      <c r="T21" s="192" t="s">
        <v>313</v>
      </c>
      <c r="U21" s="192">
        <v>3.3333333333333335</v>
      </c>
      <c r="V21" s="96">
        <f>Resumo!L20</f>
        <v>3.3333333333333335</v>
      </c>
      <c r="W21" s="192" t="s">
        <v>313</v>
      </c>
      <c r="X21" s="192">
        <v>3.6666666666666665</v>
      </c>
      <c r="Y21" s="96">
        <f>Resumo!M20</f>
        <v>3.6666666666666665</v>
      </c>
      <c r="Z21" s="192" t="s">
        <v>313</v>
      </c>
      <c r="AA21" s="192">
        <v>3.6666666666666665</v>
      </c>
      <c r="AB21" s="96">
        <f>Resumo!N20</f>
        <v>3.6666666666666665</v>
      </c>
      <c r="AC21" s="192" t="s">
        <v>313</v>
      </c>
      <c r="AD21" s="192">
        <v>3</v>
      </c>
      <c r="AE21" s="96">
        <f>Resumo!O20</f>
        <v>3</v>
      </c>
      <c r="AF21" s="192" t="s">
        <v>313</v>
      </c>
      <c r="AG21" s="192">
        <v>3</v>
      </c>
      <c r="AH21" s="96">
        <f>Resumo!P20</f>
        <v>3</v>
      </c>
      <c r="AI21" s="192" t="s">
        <v>313</v>
      </c>
      <c r="AJ21" s="192">
        <v>3.3333333333333335</v>
      </c>
      <c r="AK21" s="96">
        <f>Resumo!Q20</f>
        <v>3.3333333333333335</v>
      </c>
      <c r="AL21" s="192" t="s">
        <v>313</v>
      </c>
      <c r="AM21" s="192">
        <v>2.6666666666666665</v>
      </c>
      <c r="AN21" s="96">
        <f>Resumo!R20</f>
        <v>2.6666666666666665</v>
      </c>
      <c r="AO21" s="192" t="s">
        <v>313</v>
      </c>
      <c r="AP21" s="192">
        <v>3.6666666666666665</v>
      </c>
      <c r="AQ21" s="198">
        <f>Resumo!S20</f>
        <v>3.6666666666666665</v>
      </c>
      <c r="AR21" s="192" t="s">
        <v>313</v>
      </c>
      <c r="AS21" s="192">
        <v>3.6666666666666665</v>
      </c>
      <c r="AT21" s="96">
        <f>Resumo!T20</f>
        <v>3.6666666666666665</v>
      </c>
      <c r="AU21" s="192" t="s">
        <v>313</v>
      </c>
      <c r="AV21" s="192">
        <v>3.6666666666666665</v>
      </c>
      <c r="AW21" s="96">
        <f>Resumo!U20</f>
        <v>3.6666666666666665</v>
      </c>
      <c r="AX21" s="192" t="s">
        <v>313</v>
      </c>
      <c r="AY21" s="192">
        <v>3.3333333333333335</v>
      </c>
      <c r="AZ21" s="96">
        <f>Resumo!V20</f>
        <v>3.3333333333333335</v>
      </c>
      <c r="BA21" s="192" t="s">
        <v>313</v>
      </c>
      <c r="BB21" s="192">
        <v>3</v>
      </c>
      <c r="BC21" s="96">
        <f>Resumo!W20</f>
        <v>3</v>
      </c>
      <c r="BD21" s="192" t="s">
        <v>313</v>
      </c>
      <c r="BE21" s="192">
        <v>3</v>
      </c>
      <c r="BF21" s="96">
        <f>Resumo!X20</f>
        <v>3</v>
      </c>
      <c r="BG21" s="192" t="s">
        <v>313</v>
      </c>
      <c r="BH21" s="192">
        <v>2.6666666666666665</v>
      </c>
      <c r="BI21" s="96">
        <f>Resumo!Y20</f>
        <v>2.6666666666666665</v>
      </c>
      <c r="BJ21" s="192" t="s">
        <v>313</v>
      </c>
      <c r="BK21" s="192">
        <v>4</v>
      </c>
      <c r="BL21" s="96">
        <f>Resumo!Z20</f>
        <v>4</v>
      </c>
      <c r="BM21" s="192" t="s">
        <v>313</v>
      </c>
      <c r="BN21" s="192">
        <f t="shared" si="7"/>
        <v>3.3111111111111109</v>
      </c>
      <c r="BO21" s="96">
        <f>Resumo!AA20</f>
        <v>3.3111111111111109</v>
      </c>
      <c r="BP21" s="192">
        <v>3.1130952380952377</v>
      </c>
      <c r="BQ21" s="192">
        <v>3.3785310734463279</v>
      </c>
      <c r="BR21" s="96">
        <f>Resumo!AC20</f>
        <v>3.1853621933621934</v>
      </c>
      <c r="BS21" s="192">
        <v>3.2562634090834592</v>
      </c>
      <c r="BT21" s="192">
        <v>3.2194672927070895</v>
      </c>
      <c r="BU21" s="96">
        <f>Resumo!AD20</f>
        <v>3.2201453098768984</v>
      </c>
      <c r="BV21" s="192">
        <v>3.2694689217072477</v>
      </c>
      <c r="BW21" s="192">
        <v>3.2622925893093866</v>
      </c>
      <c r="BX21" s="96">
        <f>Resumo!AE20</f>
        <v>3.3021077564798254</v>
      </c>
    </row>
    <row r="22" spans="2:76">
      <c r="B22" s="37" t="s">
        <v>150</v>
      </c>
      <c r="C22" t="s">
        <v>151</v>
      </c>
      <c r="D22" s="39">
        <v>104</v>
      </c>
      <c r="E22" t="s">
        <v>5</v>
      </c>
      <c r="F22" t="str">
        <f t="shared" si="1"/>
        <v>M</v>
      </c>
      <c r="G22" t="str">
        <f t="shared" si="2"/>
        <v>O</v>
      </c>
      <c r="H22" s="170">
        <v>7</v>
      </c>
      <c r="I22" s="170">
        <v>0</v>
      </c>
      <c r="J22" s="172">
        <f t="shared" si="3"/>
        <v>7</v>
      </c>
      <c r="K22" s="176">
        <v>0.32</v>
      </c>
      <c r="L22" s="176">
        <v>0</v>
      </c>
      <c r="M22" s="181">
        <f>Resumo!I21</f>
        <v>0.28000000000000003</v>
      </c>
      <c r="N22" s="170">
        <v>6</v>
      </c>
      <c r="O22" s="170">
        <v>0</v>
      </c>
      <c r="P22" s="172">
        <f t="shared" si="9"/>
        <v>6</v>
      </c>
      <c r="Q22" s="187">
        <f t="shared" si="4"/>
        <v>0.8571428571428571</v>
      </c>
      <c r="R22" s="188" t="s">
        <v>313</v>
      </c>
      <c r="S22" s="191">
        <f t="shared" si="6"/>
        <v>0.8571428571428571</v>
      </c>
      <c r="T22" s="192">
        <v>3.2857142857142856</v>
      </c>
      <c r="U22" s="192" t="s">
        <v>313</v>
      </c>
      <c r="V22" s="96">
        <f>Resumo!L21</f>
        <v>3.2857142857142856</v>
      </c>
      <c r="W22" s="192">
        <v>3.7142857142857144</v>
      </c>
      <c r="X22" s="192" t="s">
        <v>313</v>
      </c>
      <c r="Y22" s="96">
        <f>Resumo!M21</f>
        <v>3.7142857142857144</v>
      </c>
      <c r="Z22" s="192">
        <v>2.8571428571428572</v>
      </c>
      <c r="AA22" s="192" t="s">
        <v>313</v>
      </c>
      <c r="AB22" s="96">
        <f>Resumo!N21</f>
        <v>2.8571428571428572</v>
      </c>
      <c r="AC22" s="192">
        <v>2.5714285714285716</v>
      </c>
      <c r="AD22" s="192" t="s">
        <v>313</v>
      </c>
      <c r="AE22" s="96">
        <f>Resumo!O21</f>
        <v>2.5714285714285716</v>
      </c>
      <c r="AF22" s="192">
        <v>3.2857142857142856</v>
      </c>
      <c r="AG22" s="192" t="s">
        <v>313</v>
      </c>
      <c r="AH22" s="96">
        <f>Resumo!P21</f>
        <v>3.2857142857142856</v>
      </c>
      <c r="AI22" s="192">
        <v>3</v>
      </c>
      <c r="AJ22" s="192" t="s">
        <v>313</v>
      </c>
      <c r="AK22" s="96">
        <f>Resumo!Q21</f>
        <v>3</v>
      </c>
      <c r="AL22" s="192">
        <v>2.5</v>
      </c>
      <c r="AM22" s="192" t="s">
        <v>313</v>
      </c>
      <c r="AN22" s="96">
        <f>Resumo!R21</f>
        <v>2.5</v>
      </c>
      <c r="AO22" s="192">
        <v>2.8571428571428572</v>
      </c>
      <c r="AP22" s="192" t="s">
        <v>313</v>
      </c>
      <c r="AQ22" s="198">
        <f>Resumo!S21</f>
        <v>2.8571428571428572</v>
      </c>
      <c r="AR22" s="192">
        <v>3.7142857142857144</v>
      </c>
      <c r="AS22" s="192" t="s">
        <v>313</v>
      </c>
      <c r="AT22" s="96">
        <f>Resumo!T21</f>
        <v>3.7142857142857144</v>
      </c>
      <c r="AU22" s="192">
        <v>3.7142857142857144</v>
      </c>
      <c r="AV22" s="192" t="s">
        <v>313</v>
      </c>
      <c r="AW22" s="96">
        <f>Resumo!U21</f>
        <v>3.7142857142857144</v>
      </c>
      <c r="AX22" s="192">
        <v>2.8571428571428572</v>
      </c>
      <c r="AY22" s="192" t="s">
        <v>313</v>
      </c>
      <c r="AZ22" s="96">
        <f>Resumo!V21</f>
        <v>2.8571428571428572</v>
      </c>
      <c r="BA22" s="192">
        <v>3</v>
      </c>
      <c r="BB22" s="192" t="s">
        <v>313</v>
      </c>
      <c r="BC22" s="96">
        <f>Resumo!W21</f>
        <v>3</v>
      </c>
      <c r="BD22" s="192">
        <v>3</v>
      </c>
      <c r="BE22" s="192" t="s">
        <v>313</v>
      </c>
      <c r="BF22" s="96">
        <f>Resumo!X21</f>
        <v>3</v>
      </c>
      <c r="BG22" s="192">
        <v>2.8571428571428572</v>
      </c>
      <c r="BH22" s="192" t="s">
        <v>313</v>
      </c>
      <c r="BI22" s="96">
        <f>Resumo!Y21</f>
        <v>2.8571428571428572</v>
      </c>
      <c r="BJ22" s="192">
        <v>3.5</v>
      </c>
      <c r="BK22" s="192" t="s">
        <v>313</v>
      </c>
      <c r="BL22" s="96">
        <f>Resumo!Z21</f>
        <v>3.5</v>
      </c>
      <c r="BM22" s="192">
        <f t="shared" si="8"/>
        <v>3.1142857142857143</v>
      </c>
      <c r="BN22" s="192" t="s">
        <v>313</v>
      </c>
      <c r="BO22" s="96">
        <f>Resumo!AA21</f>
        <v>3.1142857142857143</v>
      </c>
      <c r="BP22" s="192">
        <v>3.1130952380952377</v>
      </c>
      <c r="BQ22" s="192">
        <v>3.3785310734463279</v>
      </c>
      <c r="BR22" s="96">
        <f>Resumo!AC21</f>
        <v>3.1853621933621934</v>
      </c>
      <c r="BS22" s="192">
        <v>3.2562634090834592</v>
      </c>
      <c r="BT22" s="192">
        <v>3.2194672927070895</v>
      </c>
      <c r="BU22" s="96">
        <f>Resumo!AD21</f>
        <v>3.2201453098768984</v>
      </c>
      <c r="BV22" s="192">
        <v>3.2694689217072477</v>
      </c>
      <c r="BW22" s="192">
        <v>3.2622925893093866</v>
      </c>
      <c r="BX22" s="96">
        <f>Resumo!AE21</f>
        <v>3.3021077564798254</v>
      </c>
    </row>
    <row r="23" spans="2:76">
      <c r="B23" s="37" t="s">
        <v>216</v>
      </c>
      <c r="C23" t="s">
        <v>317</v>
      </c>
      <c r="D23" s="39">
        <v>105</v>
      </c>
      <c r="E23" t="s">
        <v>6</v>
      </c>
      <c r="F23" t="str">
        <f t="shared" si="1"/>
        <v>M</v>
      </c>
      <c r="G23" t="str">
        <f t="shared" si="2"/>
        <v>O</v>
      </c>
      <c r="H23" s="170">
        <v>7</v>
      </c>
      <c r="I23" s="170">
        <v>2</v>
      </c>
      <c r="J23" s="172">
        <f t="shared" si="3"/>
        <v>9</v>
      </c>
      <c r="K23" s="176">
        <v>0.21</v>
      </c>
      <c r="L23" s="176">
        <v>0.09</v>
      </c>
      <c r="M23" s="181">
        <f>Resumo!I22</f>
        <v>0.16363636363636364</v>
      </c>
      <c r="N23" s="170">
        <v>2</v>
      </c>
      <c r="O23" s="170">
        <v>1</v>
      </c>
      <c r="P23" s="172">
        <f t="shared" si="9"/>
        <v>3</v>
      </c>
      <c r="Q23" s="187">
        <f t="shared" si="4"/>
        <v>0.2857142857142857</v>
      </c>
      <c r="R23" s="187">
        <f t="shared" si="5"/>
        <v>0.5</v>
      </c>
      <c r="S23" s="191">
        <f t="shared" si="6"/>
        <v>0.33333333333333331</v>
      </c>
      <c r="T23" s="192">
        <v>2.1428571428571428</v>
      </c>
      <c r="U23" s="192">
        <v>2</v>
      </c>
      <c r="V23" s="96">
        <f>Resumo!L22</f>
        <v>2.1111111111111112</v>
      </c>
      <c r="W23" s="192">
        <v>2</v>
      </c>
      <c r="X23" s="192">
        <v>2</v>
      </c>
      <c r="Y23" s="96">
        <f>Resumo!M22</f>
        <v>2</v>
      </c>
      <c r="Z23" s="192">
        <v>1.8571428571428572</v>
      </c>
      <c r="AA23" s="192" t="s">
        <v>313</v>
      </c>
      <c r="AB23" s="96">
        <f>Resumo!N22</f>
        <v>1.7777777777777777</v>
      </c>
      <c r="AC23" s="192">
        <v>2</v>
      </c>
      <c r="AD23" s="192">
        <v>2</v>
      </c>
      <c r="AE23" s="96">
        <f>Resumo!O22</f>
        <v>2</v>
      </c>
      <c r="AF23" s="192">
        <v>2</v>
      </c>
      <c r="AG23" s="192">
        <v>2.5</v>
      </c>
      <c r="AH23" s="96">
        <f>Resumo!P22</f>
        <v>2.1111111111111112</v>
      </c>
      <c r="AI23" s="192">
        <v>1.8571428571428572</v>
      </c>
      <c r="AJ23" s="192" t="s">
        <v>313</v>
      </c>
      <c r="AK23" s="96">
        <f>Resumo!Q22</f>
        <v>2</v>
      </c>
      <c r="AL23" s="192">
        <v>3.5714285714285716</v>
      </c>
      <c r="AM23" s="192">
        <v>5</v>
      </c>
      <c r="AN23" s="96">
        <f>Resumo!R22</f>
        <v>3.8888888888888888</v>
      </c>
      <c r="AO23" s="192">
        <v>2.5</v>
      </c>
      <c r="AP23" s="192" t="s">
        <v>313</v>
      </c>
      <c r="AQ23" s="198">
        <f>Resumo!S22</f>
        <v>2.375</v>
      </c>
      <c r="AR23" s="192">
        <v>2.8571428571428572</v>
      </c>
      <c r="AS23" s="192">
        <v>3.5</v>
      </c>
      <c r="AT23" s="96">
        <f>Resumo!T22</f>
        <v>3</v>
      </c>
      <c r="AU23" s="192">
        <v>3.8571428571428572</v>
      </c>
      <c r="AV23" s="192">
        <v>5</v>
      </c>
      <c r="AW23" s="96">
        <f>Resumo!U22</f>
        <v>4.1111111111111107</v>
      </c>
      <c r="AX23" s="192">
        <v>2.1428571428571428</v>
      </c>
      <c r="AY23" s="192">
        <v>2</v>
      </c>
      <c r="AZ23" s="96">
        <f>Resumo!V22</f>
        <v>2.1111111111111112</v>
      </c>
      <c r="BA23" s="192">
        <v>1.8571428571428572</v>
      </c>
      <c r="BB23" s="192">
        <v>2</v>
      </c>
      <c r="BC23" s="96">
        <f>Resumo!W22</f>
        <v>1.8888888888888888</v>
      </c>
      <c r="BD23" s="192">
        <v>1.8571428571428572</v>
      </c>
      <c r="BE23" s="192">
        <v>3.5</v>
      </c>
      <c r="BF23" s="96">
        <f>Resumo!X22</f>
        <v>2.2222222222222223</v>
      </c>
      <c r="BG23" s="192">
        <v>2</v>
      </c>
      <c r="BH23" s="192">
        <v>2.5</v>
      </c>
      <c r="BI23" s="96">
        <f>Resumo!Y22</f>
        <v>2.125</v>
      </c>
      <c r="BJ23" s="192">
        <v>3.2857142857142856</v>
      </c>
      <c r="BK23" s="192">
        <v>3.5</v>
      </c>
      <c r="BL23" s="96">
        <f>Resumo!Z22</f>
        <v>3.3333333333333335</v>
      </c>
      <c r="BM23" s="192">
        <f t="shared" si="8"/>
        <v>2.3857142857142857</v>
      </c>
      <c r="BN23" s="192">
        <f t="shared" si="7"/>
        <v>2.9583333333333335</v>
      </c>
      <c r="BO23" s="96">
        <f>Resumo!AA22</f>
        <v>2.4703703703703703</v>
      </c>
      <c r="BP23" s="192">
        <f>AVERAGE(T23:T29,W23:W29,Z23:Z29,AC23:AC29,AF23:AF29,AI23:AI29,AL23:AL29,AO23:AO29,AR23:AR29,AU23:AU29,AX23:AX29,BA23:BA29,BD23:BD29,BG23:BG29,BJ23:BJ29)</f>
        <v>3.1811651840223272</v>
      </c>
      <c r="BQ23" s="192">
        <f>AVERAGE(U23:U29,X23:X29,AA23:AA29,AD23:AD29,AG23:AG29,AJ23:AJ29,AM23:AM29,AP23:AP29,AS23:AS29,AV23:AV29,AY23:AY29,BB23:BB29,BE23:BE29,BH23:BH29,BK23:BK29)</f>
        <v>3.2203065134099607</v>
      </c>
      <c r="BR23" s="96">
        <f>Resumo!AC22</f>
        <v>3.1887560276635916</v>
      </c>
      <c r="BS23" s="192">
        <v>3.2562634090834592</v>
      </c>
      <c r="BT23" s="192">
        <v>3.2194672927070895</v>
      </c>
      <c r="BU23" s="96">
        <f>Resumo!AD22</f>
        <v>3.2201453098769002</v>
      </c>
      <c r="BV23" s="192">
        <v>3.2694689217072477</v>
      </c>
      <c r="BW23" s="192">
        <v>3.2622925893093866</v>
      </c>
      <c r="BX23" s="96">
        <f>Resumo!AE22</f>
        <v>3.3021077564798254</v>
      </c>
    </row>
    <row r="24" spans="2:76">
      <c r="B24" s="37" t="s">
        <v>156</v>
      </c>
      <c r="C24" t="s">
        <v>54</v>
      </c>
      <c r="D24" s="39">
        <v>105</v>
      </c>
      <c r="E24" t="s">
        <v>6</v>
      </c>
      <c r="F24" t="str">
        <f t="shared" si="1"/>
        <v>G</v>
      </c>
      <c r="G24" t="str">
        <f t="shared" si="2"/>
        <v>O</v>
      </c>
      <c r="H24" s="170">
        <v>15</v>
      </c>
      <c r="I24" s="170">
        <v>1</v>
      </c>
      <c r="J24" s="172">
        <f t="shared" si="3"/>
        <v>16</v>
      </c>
      <c r="K24" s="176">
        <v>0.21</v>
      </c>
      <c r="L24" s="176">
        <v>0.13</v>
      </c>
      <c r="M24" s="181">
        <f>Resumo!I23</f>
        <v>0.19753086419753085</v>
      </c>
      <c r="N24" s="170">
        <v>4</v>
      </c>
      <c r="O24" s="170">
        <v>1</v>
      </c>
      <c r="P24" s="172">
        <f t="shared" si="9"/>
        <v>5</v>
      </c>
      <c r="Q24" s="187">
        <f t="shared" si="4"/>
        <v>0.26666666666666666</v>
      </c>
      <c r="R24" s="187">
        <f t="shared" si="5"/>
        <v>1</v>
      </c>
      <c r="S24" s="191">
        <f t="shared" si="6"/>
        <v>0.3125</v>
      </c>
      <c r="T24" s="192">
        <v>3</v>
      </c>
      <c r="U24" s="192">
        <v>4</v>
      </c>
      <c r="V24" s="96">
        <f>Resumo!L23</f>
        <v>3.0625</v>
      </c>
      <c r="W24" s="192">
        <v>3</v>
      </c>
      <c r="X24" s="192">
        <v>4</v>
      </c>
      <c r="Y24" s="96">
        <f>Resumo!M23</f>
        <v>3.0625</v>
      </c>
      <c r="Z24" s="192">
        <v>2.4666666666666668</v>
      </c>
      <c r="AA24" s="192" t="s">
        <v>313</v>
      </c>
      <c r="AB24" s="96">
        <f>Resumo!N23</f>
        <v>2.5625</v>
      </c>
      <c r="AC24" s="192">
        <v>2.6</v>
      </c>
      <c r="AD24" s="192">
        <v>3</v>
      </c>
      <c r="AE24" s="96">
        <f>Resumo!O23</f>
        <v>2.625</v>
      </c>
      <c r="AF24" s="192">
        <v>2.9285714285714284</v>
      </c>
      <c r="AG24" s="192">
        <v>3</v>
      </c>
      <c r="AH24" s="96">
        <f>Resumo!P23</f>
        <v>2.9333333333333331</v>
      </c>
      <c r="AI24" s="192">
        <v>2.8666666666666667</v>
      </c>
      <c r="AJ24" s="192" t="s">
        <v>313</v>
      </c>
      <c r="AK24" s="96">
        <f>Resumo!Q23</f>
        <v>2.9375</v>
      </c>
      <c r="AL24" s="192">
        <v>4.6428571428571432</v>
      </c>
      <c r="AM24" s="192">
        <v>5</v>
      </c>
      <c r="AN24" s="96">
        <f>Resumo!R23</f>
        <v>4.666666666666667</v>
      </c>
      <c r="AO24" s="192">
        <v>2.9285714285714284</v>
      </c>
      <c r="AP24" s="192">
        <v>4</v>
      </c>
      <c r="AQ24" s="198">
        <f>Resumo!S23</f>
        <v>3</v>
      </c>
      <c r="AR24" s="192">
        <v>2.7142857142857144</v>
      </c>
      <c r="AS24" s="192">
        <v>4</v>
      </c>
      <c r="AT24" s="96">
        <f>Resumo!T23</f>
        <v>2.8</v>
      </c>
      <c r="AU24" s="192">
        <v>3.1333333333333333</v>
      </c>
      <c r="AV24" s="192">
        <v>4</v>
      </c>
      <c r="AW24" s="96">
        <f>Resumo!U23</f>
        <v>3.1875</v>
      </c>
      <c r="AX24" s="192">
        <v>2.9333333333333331</v>
      </c>
      <c r="AY24" s="192">
        <v>4</v>
      </c>
      <c r="AZ24" s="96">
        <f>Resumo!V23</f>
        <v>3</v>
      </c>
      <c r="BA24" s="192">
        <v>3.0666666666666669</v>
      </c>
      <c r="BB24" s="192"/>
      <c r="BC24" s="96">
        <f>Resumo!W23</f>
        <v>3.0666666666666669</v>
      </c>
      <c r="BD24" s="192">
        <v>2.7333333333333334</v>
      </c>
      <c r="BE24" s="192">
        <v>4</v>
      </c>
      <c r="BF24" s="96">
        <f>Resumo!X23</f>
        <v>2.8125</v>
      </c>
      <c r="BG24" s="192">
        <v>3</v>
      </c>
      <c r="BH24" s="192">
        <v>4</v>
      </c>
      <c r="BI24" s="96">
        <f>Resumo!Y23</f>
        <v>3.0666666666666669</v>
      </c>
      <c r="BJ24" s="192">
        <v>3.6428571428571428</v>
      </c>
      <c r="BK24" s="192">
        <v>4</v>
      </c>
      <c r="BL24" s="96">
        <f>Resumo!Z23</f>
        <v>3.6666666666666665</v>
      </c>
      <c r="BM24" s="192">
        <f>AVERAGE(BJ106,BJ37,BJ24,BG106,BG37,BG24,BD106,BD37,BD24,BA106,BA37,BA24,AX106,AX37,AX24,AU106,AU37,AU24,AR106,AR37,AR24,AO106,AO37,AO24,AL106,AL37,AL24,AI106,AI37,AI24,AF106,AF37,AF24,AC106,AC37,AC24,Z106,Z37,Z24,W106,W37,W24,T106,T37,T24)</f>
        <v>3.1351448984822685</v>
      </c>
      <c r="BN24" s="192">
        <f>AVERAGE(BK106,BK37,BK24,BH106,BH37,BH24,BE106,BE37,BE24,BB106,BB37,BB24,AY106,AY37,AY24,AV106,AV37,AV24,AS106,AS37,AS24,AP106,AP37,AP24,AM106,AM37,AM24,AJ106,AJ37,AJ24,AG106,AG37,AG24,AD106,AD37,AD24,AA106,AA37,AA24,X106,X37,X24,U106,U37,U24)</f>
        <v>3.3888888888888888</v>
      </c>
      <c r="BO24" s="96">
        <f>AVERAGE(BM24:BN24)</f>
        <v>3.2620168936855789</v>
      </c>
      <c r="BP24" s="192">
        <f>AVERAGE(T23:T29,W23:W29,Z23:Z29,AC23:AC29,AF23:AF29,AI23:AI29,AL23:AL29,AO23:AO29,AR23:AR29,AU23:AU29,AX23:AX29,BA23:BA29,BD23:BD29,BG23:BG29,BJ23:BJ29)</f>
        <v>3.1811651840223272</v>
      </c>
      <c r="BQ24" s="192">
        <f>AVERAGE(U23:U29,X23:X29,AA23:AA29,AD23:AD29,AG23:AG29,AJ23:AJ29,AM23:AM29,AP23:AP29,AS23:AS29,AV23:AV29,AY23:AY29,BB23:BB29,BE23:BE29,BH23:BH29,BK23:BK29)</f>
        <v>3.2203065134099607</v>
      </c>
      <c r="BR24" s="96">
        <f>Resumo!AC23</f>
        <v>3.1887560276635916</v>
      </c>
      <c r="BS24" s="192">
        <v>3.2562634090834592</v>
      </c>
      <c r="BT24" s="192">
        <v>3.2194672927070895</v>
      </c>
      <c r="BU24" s="96">
        <f>Resumo!AD23</f>
        <v>3.2201453098768984</v>
      </c>
      <c r="BV24" s="192">
        <v>3.2694689217072477</v>
      </c>
      <c r="BW24" s="192">
        <v>3.2622925893093866</v>
      </c>
      <c r="BX24" s="96">
        <f>Resumo!AE23</f>
        <v>3.3021077564798254</v>
      </c>
    </row>
    <row r="25" spans="2:76">
      <c r="B25" s="37" t="s">
        <v>157</v>
      </c>
      <c r="C25" t="s">
        <v>99</v>
      </c>
      <c r="D25" s="39">
        <v>105</v>
      </c>
      <c r="E25" t="s">
        <v>6</v>
      </c>
      <c r="F25" t="str">
        <f t="shared" si="1"/>
        <v>G</v>
      </c>
      <c r="G25" t="str">
        <f t="shared" si="2"/>
        <v>O</v>
      </c>
      <c r="H25" s="170">
        <v>9</v>
      </c>
      <c r="I25" s="170">
        <v>3</v>
      </c>
      <c r="J25" s="172">
        <f t="shared" si="3"/>
        <v>12</v>
      </c>
      <c r="K25" s="176">
        <v>0.21</v>
      </c>
      <c r="L25" s="176">
        <v>0.25</v>
      </c>
      <c r="M25" s="181">
        <f>Resumo!I24</f>
        <v>0.22222222222222221</v>
      </c>
      <c r="N25" s="170">
        <v>4</v>
      </c>
      <c r="O25" s="170">
        <v>0</v>
      </c>
      <c r="P25" s="172">
        <f t="shared" si="9"/>
        <v>4</v>
      </c>
      <c r="Q25" s="187">
        <f t="shared" si="4"/>
        <v>0.44444444444444442</v>
      </c>
      <c r="R25" s="187">
        <f t="shared" si="5"/>
        <v>0</v>
      </c>
      <c r="S25" s="191">
        <f t="shared" si="6"/>
        <v>0.33333333333333331</v>
      </c>
      <c r="T25" s="192">
        <v>3.375</v>
      </c>
      <c r="U25" s="192">
        <v>2.6666666666666665</v>
      </c>
      <c r="V25" s="96">
        <f>Resumo!L24</f>
        <v>3.1818181818181817</v>
      </c>
      <c r="W25" s="192">
        <v>3.625</v>
      </c>
      <c r="X25" s="192">
        <v>2.6666666666666665</v>
      </c>
      <c r="Y25" s="96">
        <f>Resumo!M24</f>
        <v>3.3636363636363638</v>
      </c>
      <c r="Z25" s="192">
        <v>3.125</v>
      </c>
      <c r="AA25" s="192" t="s">
        <v>313</v>
      </c>
      <c r="AB25" s="96">
        <f>Resumo!N24</f>
        <v>2.8181818181818183</v>
      </c>
      <c r="AC25" s="192">
        <v>2.8571428571428572</v>
      </c>
      <c r="AD25" s="192">
        <v>1.6666666666666667</v>
      </c>
      <c r="AE25" s="96">
        <f>Resumo!O24</f>
        <v>2.5</v>
      </c>
      <c r="AF25" s="192">
        <v>3.125</v>
      </c>
      <c r="AG25" s="192">
        <v>3.6666666666666665</v>
      </c>
      <c r="AH25" s="96">
        <f>Resumo!P24</f>
        <v>3.2727272727272729</v>
      </c>
      <c r="AI25" s="192">
        <v>3.25</v>
      </c>
      <c r="AJ25" s="192" t="s">
        <v>313</v>
      </c>
      <c r="AK25" s="96">
        <f>Resumo!Q24</f>
        <v>3.0909090909090908</v>
      </c>
      <c r="AL25" s="192">
        <v>4.7142857142857144</v>
      </c>
      <c r="AM25" s="192">
        <v>4.333333333333333</v>
      </c>
      <c r="AN25" s="96">
        <f>Resumo!R24</f>
        <v>4.5999999999999996</v>
      </c>
      <c r="AO25" s="192">
        <v>3.5714285714285716</v>
      </c>
      <c r="AP25" s="192">
        <v>2.3333333333333335</v>
      </c>
      <c r="AQ25" s="198">
        <f>Resumo!S24</f>
        <v>3.2</v>
      </c>
      <c r="AR25" s="192">
        <v>3.625</v>
      </c>
      <c r="AS25" s="192">
        <v>3</v>
      </c>
      <c r="AT25" s="96">
        <f>Resumo!T24</f>
        <v>3.4545454545454546</v>
      </c>
      <c r="AU25" s="192">
        <v>3.625</v>
      </c>
      <c r="AV25" s="192">
        <v>3.6666666666666665</v>
      </c>
      <c r="AW25" s="96">
        <f>Resumo!U24</f>
        <v>3.6363636363636362</v>
      </c>
      <c r="AX25" s="192">
        <v>3.25</v>
      </c>
      <c r="AY25" s="192">
        <v>3</v>
      </c>
      <c r="AZ25" s="96">
        <f>Resumo!V24</f>
        <v>3.1818181818181817</v>
      </c>
      <c r="BA25" s="192">
        <v>3.25</v>
      </c>
      <c r="BB25" s="192">
        <v>3</v>
      </c>
      <c r="BC25" s="96">
        <f>Resumo!W24</f>
        <v>3.1818181818181817</v>
      </c>
      <c r="BD25" s="192">
        <v>3.25</v>
      </c>
      <c r="BE25" s="192">
        <v>2.6666666666666665</v>
      </c>
      <c r="BF25" s="96">
        <f>Resumo!X24</f>
        <v>3.0909090909090908</v>
      </c>
      <c r="BG25" s="192">
        <v>3.125</v>
      </c>
      <c r="BH25" s="192">
        <v>2.6666666666666665</v>
      </c>
      <c r="BI25" s="96">
        <f>Resumo!Y24</f>
        <v>3</v>
      </c>
      <c r="BJ25" s="192">
        <v>3.875</v>
      </c>
      <c r="BK25" s="192">
        <v>2.3333333333333335</v>
      </c>
      <c r="BL25" s="96">
        <f>Resumo!Z24</f>
        <v>3.4545454545454546</v>
      </c>
      <c r="BM25" s="192">
        <f>AVERAGE(BJ25,BJ38,BJ107,BG25,BG38,BG107,BD25,BD38,BD107,BA25,BA38,BA107,AX25,AX38,AX107,AU25,AU38,AU107,AR25,AR38,AR107,AO25,AO38,AO107,AL25,AL38,AL107,AI25,AI38,AI107,AF25,AF38,AF107,AC25,AC38,AC107,Z25,Z38,Z107,W25,W38,W107,T25,T38,T107)</f>
        <v>3.1028804855275438</v>
      </c>
      <c r="BN25" s="192">
        <f>AVERAGE(BK25,BK38,BK107,BH25,BH38,BH107,BE25,BE38,BE107,BB25,BB38,BB107,AY25,AY38,AY107,AV25,AV38,AV107,AS25,AS38,AS107,AP25,AP38,AP107,AM25,AM38,AM107,AJ25,AJ38,AJ107,AG25,AG38,AG107,AD25,AD38,AD107,AA25,AA38,AA107,X25,X38,X107,U25,U38,U107)</f>
        <v>2.9300595238095233</v>
      </c>
      <c r="BO25" s="96">
        <f>AVERAGE(BM25:BN25)</f>
        <v>3.0164700046685335</v>
      </c>
      <c r="BP25" s="192">
        <v>3.1811651840223272</v>
      </c>
      <c r="BQ25" s="192">
        <v>3.2203065134099607</v>
      </c>
      <c r="BR25" s="96">
        <f>Resumo!AC24</f>
        <v>3.1887560276635916</v>
      </c>
      <c r="BS25" s="192">
        <v>3.2562634090834592</v>
      </c>
      <c r="BT25" s="192">
        <v>3.2194672927070895</v>
      </c>
      <c r="BU25" s="96">
        <f>Resumo!AD24</f>
        <v>3.2201453098768984</v>
      </c>
      <c r="BV25" s="192">
        <v>3.2694689217072477</v>
      </c>
      <c r="BW25" s="192">
        <v>3.2622925893093866</v>
      </c>
      <c r="BX25" s="96">
        <f>Resumo!AE24</f>
        <v>3.3021077564798254</v>
      </c>
    </row>
    <row r="26" spans="2:76">
      <c r="B26" s="37" t="s">
        <v>196</v>
      </c>
      <c r="C26" t="s">
        <v>197</v>
      </c>
      <c r="D26" s="39">
        <v>105</v>
      </c>
      <c r="E26" t="s">
        <v>6</v>
      </c>
      <c r="F26" t="str">
        <f t="shared" si="1"/>
        <v>G</v>
      </c>
      <c r="G26" t="str">
        <f t="shared" si="2"/>
        <v>O</v>
      </c>
      <c r="H26" s="170">
        <v>14</v>
      </c>
      <c r="I26" s="170">
        <v>1</v>
      </c>
      <c r="J26" s="172">
        <f t="shared" si="3"/>
        <v>15</v>
      </c>
      <c r="K26" s="178">
        <v>0.34</v>
      </c>
      <c r="L26" s="178">
        <v>0.2</v>
      </c>
      <c r="M26" s="181">
        <f>Resumo!I25</f>
        <v>0.32608695652173914</v>
      </c>
      <c r="N26" s="170">
        <v>5</v>
      </c>
      <c r="O26" s="170">
        <v>0</v>
      </c>
      <c r="P26" s="172">
        <f t="shared" si="9"/>
        <v>5</v>
      </c>
      <c r="Q26" s="187">
        <f t="shared" si="4"/>
        <v>0.35714285714285715</v>
      </c>
      <c r="R26" s="187">
        <f t="shared" si="5"/>
        <v>0</v>
      </c>
      <c r="S26" s="191">
        <f t="shared" si="6"/>
        <v>0.33333333333333331</v>
      </c>
      <c r="T26" s="192">
        <v>3.4285714285714284</v>
      </c>
      <c r="U26" s="192">
        <v>1</v>
      </c>
      <c r="V26" s="96">
        <f>Resumo!L25</f>
        <v>3.2666666666666666</v>
      </c>
      <c r="W26" s="192">
        <v>3.4285714285714284</v>
      </c>
      <c r="X26" s="192"/>
      <c r="Y26" s="96">
        <f>Resumo!M25</f>
        <v>3.4285714285714284</v>
      </c>
      <c r="Z26" s="192">
        <v>2.8461538461538463</v>
      </c>
      <c r="AA26" s="192" t="s">
        <v>313</v>
      </c>
      <c r="AB26" s="96">
        <f>Resumo!N25</f>
        <v>2.7142857142857144</v>
      </c>
      <c r="AC26" s="192">
        <v>2.9285714285714284</v>
      </c>
      <c r="AD26" s="192">
        <v>2</v>
      </c>
      <c r="AE26" s="96">
        <f>Resumo!O25</f>
        <v>2.8666666666666667</v>
      </c>
      <c r="AF26" s="192">
        <v>2.9285714285714284</v>
      </c>
      <c r="AG26" s="192">
        <v>1</v>
      </c>
      <c r="AH26" s="96">
        <f>Resumo!P25</f>
        <v>2.8</v>
      </c>
      <c r="AI26" s="192">
        <v>2.7142857142857144</v>
      </c>
      <c r="AJ26" s="192" t="s">
        <v>313</v>
      </c>
      <c r="AK26" s="96">
        <f>Resumo!Q25</f>
        <v>2.6666666666666665</v>
      </c>
      <c r="AL26" s="192">
        <v>4.3571428571428568</v>
      </c>
      <c r="AM26" s="192">
        <v>3</v>
      </c>
      <c r="AN26" s="96">
        <f>Resumo!R25</f>
        <v>4.2666666666666666</v>
      </c>
      <c r="AO26" s="192">
        <v>3.1428571428571428</v>
      </c>
      <c r="AP26" s="192">
        <v>2</v>
      </c>
      <c r="AQ26" s="198">
        <f>Resumo!S25</f>
        <v>3.0666666666666669</v>
      </c>
      <c r="AR26" s="192">
        <v>2.7857142857142856</v>
      </c>
      <c r="AS26" s="192">
        <v>2</v>
      </c>
      <c r="AT26" s="96">
        <f>Resumo!T25</f>
        <v>2.7333333333333334</v>
      </c>
      <c r="AU26" s="192">
        <v>3.0714285714285716</v>
      </c>
      <c r="AV26" s="192">
        <v>4</v>
      </c>
      <c r="AW26" s="96">
        <f>Resumo!U25</f>
        <v>3.1333333333333333</v>
      </c>
      <c r="AX26" s="192">
        <v>3.3571428571428572</v>
      </c>
      <c r="AY26" s="192">
        <v>2</v>
      </c>
      <c r="AZ26" s="96">
        <f>Resumo!V25</f>
        <v>3.2666666666666666</v>
      </c>
      <c r="BA26" s="192">
        <v>3.5</v>
      </c>
      <c r="BB26" s="192">
        <v>1</v>
      </c>
      <c r="BC26" s="96">
        <f>Resumo!W25</f>
        <v>3.3333333333333335</v>
      </c>
      <c r="BD26" s="192">
        <v>3.3571428571428572</v>
      </c>
      <c r="BE26" s="192">
        <v>2</v>
      </c>
      <c r="BF26" s="96">
        <f>Resumo!X25</f>
        <v>3.2666666666666666</v>
      </c>
      <c r="BG26" s="192">
        <v>3.2857142857142856</v>
      </c>
      <c r="BH26" s="192">
        <v>2</v>
      </c>
      <c r="BI26" s="96">
        <f>Resumo!Y25</f>
        <v>3.2</v>
      </c>
      <c r="BJ26" s="192">
        <v>3.7857142857142856</v>
      </c>
      <c r="BK26" s="192">
        <v>3</v>
      </c>
      <c r="BL26" s="96">
        <f>Resumo!Z25</f>
        <v>3.7333333333333334</v>
      </c>
      <c r="BM26" s="192">
        <f t="shared" si="8"/>
        <v>3.2611721611721607</v>
      </c>
      <c r="BN26" s="192">
        <f t="shared" si="7"/>
        <v>2.0833333333333335</v>
      </c>
      <c r="BO26" s="96">
        <f>Resumo!AA25</f>
        <v>3.1828571428571433</v>
      </c>
      <c r="BP26" s="192">
        <v>3.1811651840223272</v>
      </c>
      <c r="BQ26" s="192">
        <v>3.2203065134099607</v>
      </c>
      <c r="BR26" s="96">
        <f>Resumo!AC25</f>
        <v>3.1887560276635916</v>
      </c>
      <c r="BS26" s="192">
        <v>3.2562634090834592</v>
      </c>
      <c r="BT26" s="192">
        <v>3.2194672927070895</v>
      </c>
      <c r="BU26" s="96">
        <f>Resumo!AD25</f>
        <v>3.2201453098768984</v>
      </c>
      <c r="BV26" s="192">
        <v>3.2694689217072477</v>
      </c>
      <c r="BW26" s="192">
        <v>3.2622925893093866</v>
      </c>
      <c r="BX26" s="96">
        <f>Resumo!AE25</f>
        <v>3.3021077564798254</v>
      </c>
    </row>
    <row r="27" spans="2:76">
      <c r="B27" s="37" t="s">
        <v>95</v>
      </c>
      <c r="C27" t="s">
        <v>96</v>
      </c>
      <c r="D27" s="39">
        <v>105</v>
      </c>
      <c r="E27" t="s">
        <v>6</v>
      </c>
      <c r="F27" t="str">
        <f t="shared" si="1"/>
        <v>G</v>
      </c>
      <c r="G27" t="str">
        <f t="shared" si="2"/>
        <v>O</v>
      </c>
      <c r="H27" s="170">
        <v>16</v>
      </c>
      <c r="I27" s="170">
        <v>1</v>
      </c>
      <c r="J27" s="172">
        <f t="shared" si="3"/>
        <v>17</v>
      </c>
      <c r="K27" s="176">
        <v>0.43</v>
      </c>
      <c r="L27" s="176">
        <v>0.13</v>
      </c>
      <c r="M27" s="181">
        <f>Resumo!I26</f>
        <v>0.37777777777777777</v>
      </c>
      <c r="N27" s="170">
        <v>3</v>
      </c>
      <c r="O27" s="170">
        <v>0</v>
      </c>
      <c r="P27" s="172">
        <f t="shared" si="9"/>
        <v>3</v>
      </c>
      <c r="Q27" s="187">
        <f t="shared" si="4"/>
        <v>0.1875</v>
      </c>
      <c r="R27" s="187">
        <f t="shared" si="5"/>
        <v>0</v>
      </c>
      <c r="S27" s="191">
        <f t="shared" si="6"/>
        <v>0.17647058823529413</v>
      </c>
      <c r="T27" s="192">
        <v>3</v>
      </c>
      <c r="U27" s="192">
        <v>4</v>
      </c>
      <c r="V27" s="96">
        <f>Resumo!L26</f>
        <v>3.0588235294117645</v>
      </c>
      <c r="W27" s="192">
        <v>3.5</v>
      </c>
      <c r="X27" s="192">
        <v>4</v>
      </c>
      <c r="Y27" s="96">
        <f>Resumo!M26</f>
        <v>3.5294117647058822</v>
      </c>
      <c r="Z27" s="192">
        <v>2.6</v>
      </c>
      <c r="AA27" s="192" t="s">
        <v>313</v>
      </c>
      <c r="AB27" s="96">
        <f>Resumo!N26</f>
        <v>2.625</v>
      </c>
      <c r="AC27" s="192">
        <v>2.3571428571428572</v>
      </c>
      <c r="AD27" s="192">
        <v>3</v>
      </c>
      <c r="AE27" s="96">
        <f>Resumo!O26</f>
        <v>2.4</v>
      </c>
      <c r="AF27" s="192">
        <v>3.0625</v>
      </c>
      <c r="AG27" s="192">
        <v>3</v>
      </c>
      <c r="AH27" s="96">
        <f>Resumo!P26</f>
        <v>3.0588235294117645</v>
      </c>
      <c r="AI27" s="192">
        <v>3.2</v>
      </c>
      <c r="AJ27" s="192" t="s">
        <v>313</v>
      </c>
      <c r="AK27" s="96">
        <f>Resumo!Q26</f>
        <v>3.25</v>
      </c>
      <c r="AL27" s="192">
        <v>4.3571428571428568</v>
      </c>
      <c r="AM27" s="192">
        <v>5</v>
      </c>
      <c r="AN27" s="96">
        <f>Resumo!R26</f>
        <v>4.4000000000000004</v>
      </c>
      <c r="AO27" s="192">
        <v>3.2666666666666666</v>
      </c>
      <c r="AP27" s="192">
        <v>4</v>
      </c>
      <c r="AQ27" s="198">
        <f>Resumo!S26</f>
        <v>3.3125</v>
      </c>
      <c r="AR27" s="192">
        <v>3.625</v>
      </c>
      <c r="AS27" s="192">
        <v>2</v>
      </c>
      <c r="AT27" s="96">
        <f>Resumo!T26</f>
        <v>3.5294117647058822</v>
      </c>
      <c r="AU27" s="192">
        <v>3.7333333333333334</v>
      </c>
      <c r="AV27" s="192">
        <v>5</v>
      </c>
      <c r="AW27" s="96">
        <f>Resumo!U26</f>
        <v>3.8125</v>
      </c>
      <c r="AX27" s="192">
        <v>3.3125</v>
      </c>
      <c r="AY27" s="192">
        <v>4</v>
      </c>
      <c r="AZ27" s="96">
        <f>Resumo!V26</f>
        <v>3.3529411764705883</v>
      </c>
      <c r="BA27" s="192">
        <v>3.3571428571428572</v>
      </c>
      <c r="BB27" s="192">
        <v>4</v>
      </c>
      <c r="BC27" s="96">
        <f>Resumo!W26</f>
        <v>3.4</v>
      </c>
      <c r="BD27" s="192">
        <v>3.4285714285714284</v>
      </c>
      <c r="BE27" s="192">
        <v>4</v>
      </c>
      <c r="BF27" s="96">
        <f>Resumo!X26</f>
        <v>3.4666666666666668</v>
      </c>
      <c r="BG27" s="192">
        <v>2.9333333333333331</v>
      </c>
      <c r="BH27" s="192">
        <v>4</v>
      </c>
      <c r="BI27" s="96">
        <f>Resumo!Y26</f>
        <v>3</v>
      </c>
      <c r="BJ27" s="192">
        <v>3.9285714285714284</v>
      </c>
      <c r="BK27" s="192">
        <v>4</v>
      </c>
      <c r="BL27" s="96">
        <f>Resumo!Z26</f>
        <v>3.9333333333333331</v>
      </c>
      <c r="BM27" s="192">
        <f t="shared" si="8"/>
        <v>3.3107936507936504</v>
      </c>
      <c r="BN27" s="192">
        <f t="shared" si="7"/>
        <v>3.8461538461538463</v>
      </c>
      <c r="BO27" s="96">
        <f>Resumo!AA26</f>
        <v>3.3419607843137253</v>
      </c>
      <c r="BP27" s="192">
        <v>3.1811651840223272</v>
      </c>
      <c r="BQ27" s="192">
        <v>3.2203065134099607</v>
      </c>
      <c r="BR27" s="96">
        <f>Resumo!AC26</f>
        <v>3.1887560276635916</v>
      </c>
      <c r="BS27" s="192">
        <v>3.2562634090834592</v>
      </c>
      <c r="BT27" s="192">
        <v>3.2194672927070895</v>
      </c>
      <c r="BU27" s="96">
        <f>Resumo!AD26</f>
        <v>3.2201453098768984</v>
      </c>
      <c r="BV27" s="192">
        <v>3.2694689217072477</v>
      </c>
      <c r="BW27" s="192">
        <v>3.2622925893093866</v>
      </c>
      <c r="BX27" s="96">
        <f>Resumo!AE26</f>
        <v>3.3021077564798254</v>
      </c>
    </row>
    <row r="28" spans="2:76">
      <c r="B28" s="37" t="s">
        <v>158</v>
      </c>
      <c r="C28" t="s">
        <v>159</v>
      </c>
      <c r="D28" s="39">
        <v>105</v>
      </c>
      <c r="E28" t="s">
        <v>6</v>
      </c>
      <c r="F28" t="str">
        <f t="shared" si="1"/>
        <v>M</v>
      </c>
      <c r="G28" t="str">
        <f t="shared" si="2"/>
        <v>O</v>
      </c>
      <c r="H28" s="170">
        <v>4</v>
      </c>
      <c r="I28" s="170">
        <v>1</v>
      </c>
      <c r="J28" s="172">
        <f t="shared" si="3"/>
        <v>5</v>
      </c>
      <c r="K28" s="176">
        <v>0.4</v>
      </c>
      <c r="L28" s="176">
        <v>0.5</v>
      </c>
      <c r="M28" s="181">
        <f>Resumo!I27</f>
        <v>0.41666666666666669</v>
      </c>
      <c r="N28" s="170">
        <v>3</v>
      </c>
      <c r="O28" s="170">
        <v>1</v>
      </c>
      <c r="P28" s="172">
        <f t="shared" si="9"/>
        <v>4</v>
      </c>
      <c r="Q28" s="187">
        <f t="shared" si="4"/>
        <v>0.75</v>
      </c>
      <c r="R28" s="187">
        <f t="shared" si="5"/>
        <v>1</v>
      </c>
      <c r="S28" s="191">
        <f t="shared" si="6"/>
        <v>0.8</v>
      </c>
      <c r="T28" s="192">
        <v>4</v>
      </c>
      <c r="U28" s="192">
        <v>5</v>
      </c>
      <c r="V28" s="96">
        <f>Resumo!L27</f>
        <v>4.2</v>
      </c>
      <c r="W28" s="192">
        <v>3.75</v>
      </c>
      <c r="X28" s="192">
        <v>5</v>
      </c>
      <c r="Y28" s="96">
        <f>Resumo!M27</f>
        <v>4</v>
      </c>
      <c r="Z28" s="192">
        <v>2.1666666666666665</v>
      </c>
      <c r="AA28" s="192" t="s">
        <v>313</v>
      </c>
      <c r="AB28" s="96">
        <f>Resumo!N27</f>
        <v>3.4</v>
      </c>
      <c r="AC28" s="192">
        <v>3.25</v>
      </c>
      <c r="AD28" s="192">
        <v>5</v>
      </c>
      <c r="AE28" s="96">
        <f>Resumo!O27</f>
        <v>3.6</v>
      </c>
      <c r="AF28" s="192">
        <v>3.5</v>
      </c>
      <c r="AG28" s="192">
        <v>4</v>
      </c>
      <c r="AH28" s="96">
        <f>Resumo!P27</f>
        <v>3.6</v>
      </c>
      <c r="AI28" s="192">
        <v>3.5</v>
      </c>
      <c r="AJ28" s="192" t="s">
        <v>313</v>
      </c>
      <c r="AK28" s="96">
        <f>Resumo!Q27</f>
        <v>3.8</v>
      </c>
      <c r="AL28" s="192">
        <v>3.5</v>
      </c>
      <c r="AM28" s="192"/>
      <c r="AN28" s="96">
        <f>Resumo!R27</f>
        <v>3.5</v>
      </c>
      <c r="AO28" s="192">
        <v>3.5</v>
      </c>
      <c r="AP28" s="192">
        <v>5</v>
      </c>
      <c r="AQ28" s="198">
        <f>Resumo!S27</f>
        <v>3.8</v>
      </c>
      <c r="AR28" s="192">
        <v>3.75</v>
      </c>
      <c r="AS28" s="192">
        <v>5</v>
      </c>
      <c r="AT28" s="96">
        <f>Resumo!T27</f>
        <v>4</v>
      </c>
      <c r="AU28" s="192">
        <v>4.5</v>
      </c>
      <c r="AV28" s="192">
        <v>5</v>
      </c>
      <c r="AW28" s="96">
        <f>Resumo!U27</f>
        <v>4.5999999999999996</v>
      </c>
      <c r="AX28" s="192">
        <v>2.75</v>
      </c>
      <c r="AY28" s="192">
        <v>5</v>
      </c>
      <c r="AZ28" s="96">
        <f>Resumo!V27</f>
        <v>3.2</v>
      </c>
      <c r="BA28" s="192">
        <v>3.5</v>
      </c>
      <c r="BB28" s="192">
        <v>5</v>
      </c>
      <c r="BC28" s="96">
        <f>Resumo!W27</f>
        <v>3.8</v>
      </c>
      <c r="BD28" s="192">
        <v>4</v>
      </c>
      <c r="BE28" s="192">
        <v>5</v>
      </c>
      <c r="BF28" s="96">
        <f>Resumo!X27</f>
        <v>4.2</v>
      </c>
      <c r="BG28" s="192">
        <v>3.25</v>
      </c>
      <c r="BH28" s="192">
        <v>5</v>
      </c>
      <c r="BI28" s="96">
        <f>Resumo!Y27</f>
        <v>3.6</v>
      </c>
      <c r="BJ28" s="192">
        <v>4.25</v>
      </c>
      <c r="BK28" s="192">
        <v>5</v>
      </c>
      <c r="BL28" s="96">
        <f>Resumo!Z27</f>
        <v>4.4000000000000004</v>
      </c>
      <c r="BM28" s="192">
        <f t="shared" si="8"/>
        <v>3.5444444444444443</v>
      </c>
      <c r="BN28" s="192">
        <f t="shared" si="7"/>
        <v>4.916666666666667</v>
      </c>
      <c r="BO28" s="96">
        <f>Resumo!AA27</f>
        <v>3.8466666666666671</v>
      </c>
      <c r="BP28" s="192">
        <v>3.1811651840223272</v>
      </c>
      <c r="BQ28" s="192">
        <v>3.2203065134099607</v>
      </c>
      <c r="BR28" s="96">
        <f>Resumo!AC27</f>
        <v>3.1887560276635916</v>
      </c>
      <c r="BS28" s="192">
        <v>3.2562634090834592</v>
      </c>
      <c r="BT28" s="192">
        <v>3.2194672927070895</v>
      </c>
      <c r="BU28" s="96">
        <f>Resumo!AD27</f>
        <v>3.2201453098768984</v>
      </c>
      <c r="BV28" s="192">
        <v>3.2694689217072477</v>
      </c>
      <c r="BW28" s="192">
        <v>3.2622925893093866</v>
      </c>
      <c r="BX28" s="96">
        <f>Resumo!AE27</f>
        <v>3.3021077564798254</v>
      </c>
    </row>
    <row r="29" spans="2:76">
      <c r="B29" s="37" t="s">
        <v>255</v>
      </c>
      <c r="C29" t="s">
        <v>256</v>
      </c>
      <c r="D29" s="39">
        <v>105</v>
      </c>
      <c r="E29" t="s">
        <v>6</v>
      </c>
      <c r="F29" t="str">
        <f t="shared" si="1"/>
        <v>M</v>
      </c>
      <c r="G29" t="str">
        <f t="shared" si="2"/>
        <v>O</v>
      </c>
      <c r="H29" s="170">
        <v>6</v>
      </c>
      <c r="I29" s="170">
        <v>1</v>
      </c>
      <c r="J29" s="172">
        <f t="shared" si="3"/>
        <v>7</v>
      </c>
      <c r="K29" s="176">
        <v>0.43</v>
      </c>
      <c r="L29" s="176">
        <v>0.5</v>
      </c>
      <c r="M29" s="181">
        <f>Resumo!I28</f>
        <v>0.4375</v>
      </c>
      <c r="N29" s="170">
        <v>2</v>
      </c>
      <c r="O29" s="170">
        <v>0</v>
      </c>
      <c r="P29" s="172">
        <f t="shared" si="9"/>
        <v>2</v>
      </c>
      <c r="Q29" s="187">
        <f t="shared" si="4"/>
        <v>0.33333333333333331</v>
      </c>
      <c r="R29" s="187">
        <f t="shared" si="5"/>
        <v>0</v>
      </c>
      <c r="S29" s="191">
        <f t="shared" si="6"/>
        <v>0.2857142857142857</v>
      </c>
      <c r="T29" s="192">
        <v>3.1666666666666665</v>
      </c>
      <c r="U29" s="192">
        <v>3</v>
      </c>
      <c r="V29" s="96">
        <f>Resumo!L28</f>
        <v>3.1428571428571428</v>
      </c>
      <c r="W29" s="192">
        <v>3</v>
      </c>
      <c r="X29" s="192">
        <v>4</v>
      </c>
      <c r="Y29" s="96">
        <f>Resumo!M28</f>
        <v>3.1428571428571428</v>
      </c>
      <c r="Z29" s="192">
        <v>1.8571428571428572</v>
      </c>
      <c r="AA29" s="192" t="s">
        <v>313</v>
      </c>
      <c r="AB29" s="96">
        <f>Resumo!N28</f>
        <v>2</v>
      </c>
      <c r="AC29" s="192">
        <v>2.6666666666666665</v>
      </c>
      <c r="AD29" s="192">
        <v>1</v>
      </c>
      <c r="AE29" s="96">
        <f>Resumo!O28</f>
        <v>2.4285714285714284</v>
      </c>
      <c r="AF29" s="192">
        <v>3.5</v>
      </c>
      <c r="AG29" s="192">
        <v>1</v>
      </c>
      <c r="AH29" s="96">
        <f>Resumo!P28</f>
        <v>3.1428571428571428</v>
      </c>
      <c r="AI29" s="192">
        <v>3</v>
      </c>
      <c r="AJ29" s="192" t="s">
        <v>313</v>
      </c>
      <c r="AK29" s="96">
        <f>Resumo!Q28</f>
        <v>3</v>
      </c>
      <c r="AL29" s="192">
        <v>4.333333333333333</v>
      </c>
      <c r="AM29" s="192">
        <v>1</v>
      </c>
      <c r="AN29" s="96">
        <f>Resumo!R28</f>
        <v>3.8571428571428572</v>
      </c>
      <c r="AO29" s="192">
        <v>3</v>
      </c>
      <c r="AP29" s="192">
        <v>2</v>
      </c>
      <c r="AQ29" s="198">
        <f>Resumo!S28</f>
        <v>2.8571428571428572</v>
      </c>
      <c r="AR29" s="192">
        <v>4</v>
      </c>
      <c r="AS29" s="192">
        <v>2</v>
      </c>
      <c r="AT29" s="96">
        <f>Resumo!T28</f>
        <v>3.7142857142857144</v>
      </c>
      <c r="AU29" s="192">
        <v>4.5</v>
      </c>
      <c r="AV29" s="192">
        <v>1</v>
      </c>
      <c r="AW29" s="96">
        <f>Resumo!U28</f>
        <v>4</v>
      </c>
      <c r="AX29" s="192">
        <v>2.5</v>
      </c>
      <c r="AY29" s="192">
        <v>2</v>
      </c>
      <c r="AZ29" s="96">
        <f>Resumo!V28</f>
        <v>2.4285714285714284</v>
      </c>
      <c r="BA29" s="192">
        <v>3.3333333333333335</v>
      </c>
      <c r="BB29" s="192">
        <v>3</v>
      </c>
      <c r="BC29" s="96">
        <f>Resumo!W28</f>
        <v>3.2857142857142856</v>
      </c>
      <c r="BD29" s="192">
        <v>3.3333333333333335</v>
      </c>
      <c r="BE29" s="192">
        <v>1</v>
      </c>
      <c r="BF29" s="96">
        <f>Resumo!X28</f>
        <v>3</v>
      </c>
      <c r="BG29" s="192">
        <v>3</v>
      </c>
      <c r="BH29" s="192">
        <v>3</v>
      </c>
      <c r="BI29" s="96">
        <f>Resumo!Y28</f>
        <v>3</v>
      </c>
      <c r="BJ29" s="192">
        <v>4</v>
      </c>
      <c r="BK29" s="192">
        <v>2</v>
      </c>
      <c r="BL29" s="96">
        <f>Resumo!Z28</f>
        <v>3.7142857142857144</v>
      </c>
      <c r="BM29" s="192">
        <f t="shared" si="8"/>
        <v>3.2793650793650793</v>
      </c>
      <c r="BN29" s="192">
        <f t="shared" si="7"/>
        <v>2</v>
      </c>
      <c r="BO29" s="96">
        <f>Resumo!AA28</f>
        <v>3.1142857142857143</v>
      </c>
      <c r="BP29" s="192">
        <v>3.1811651840223272</v>
      </c>
      <c r="BQ29" s="192">
        <v>3.2203065134099607</v>
      </c>
      <c r="BR29" s="96">
        <f>Resumo!AC28</f>
        <v>3.1887560276635916</v>
      </c>
      <c r="BS29" s="192">
        <v>3.2562634090834592</v>
      </c>
      <c r="BT29" s="192">
        <v>3.2194672927070895</v>
      </c>
      <c r="BU29" s="96">
        <f>Resumo!AD28</f>
        <v>3.2201453098768984</v>
      </c>
      <c r="BV29" s="192">
        <v>3.2694689217072477</v>
      </c>
      <c r="BW29" s="192">
        <v>3.2622925893093866</v>
      </c>
      <c r="BX29" s="96">
        <f>Resumo!AE28</f>
        <v>3.3021077564798254</v>
      </c>
    </row>
    <row r="30" spans="2:76" s="37" customFormat="1">
      <c r="B30" s="37" t="s">
        <v>249</v>
      </c>
      <c r="C30" s="37" t="s">
        <v>250</v>
      </c>
      <c r="D30" s="88">
        <v>106</v>
      </c>
      <c r="E30" s="37" t="s">
        <v>7</v>
      </c>
      <c r="F30" s="37" t="str">
        <f t="shared" si="1"/>
        <v>G</v>
      </c>
      <c r="G30" s="37" t="str">
        <f t="shared" si="2"/>
        <v>O</v>
      </c>
      <c r="H30" s="170">
        <v>0</v>
      </c>
      <c r="I30" s="170">
        <v>7</v>
      </c>
      <c r="J30" s="172">
        <f t="shared" si="3"/>
        <v>7</v>
      </c>
      <c r="K30" s="178">
        <v>0</v>
      </c>
      <c r="L30" s="178">
        <v>0.23</v>
      </c>
      <c r="M30" s="181">
        <f>Resumo!I29</f>
        <v>0.18421052631578946</v>
      </c>
      <c r="N30" s="170">
        <v>0</v>
      </c>
      <c r="O30" s="170">
        <v>4</v>
      </c>
      <c r="P30" s="172">
        <f t="shared" si="9"/>
        <v>4</v>
      </c>
      <c r="Q30" s="189" t="s">
        <v>313</v>
      </c>
      <c r="R30" s="190">
        <f t="shared" si="5"/>
        <v>0.5714285714285714</v>
      </c>
      <c r="S30" s="191">
        <f t="shared" si="6"/>
        <v>0.5714285714285714</v>
      </c>
      <c r="T30" s="193" t="s">
        <v>313</v>
      </c>
      <c r="U30" s="193">
        <v>4</v>
      </c>
      <c r="V30" s="96">
        <f>Resumo!L29</f>
        <v>4</v>
      </c>
      <c r="W30" s="193" t="s">
        <v>313</v>
      </c>
      <c r="X30" s="193">
        <v>3.8571428571428572</v>
      </c>
      <c r="Y30" s="96">
        <f>Resumo!M29</f>
        <v>3.8571428571428572</v>
      </c>
      <c r="Z30" s="193" t="s">
        <v>313</v>
      </c>
      <c r="AA30" s="193">
        <v>3.7142857142857144</v>
      </c>
      <c r="AB30" s="96">
        <f>Resumo!N29</f>
        <v>3.7142857142857144</v>
      </c>
      <c r="AC30" s="193" t="s">
        <v>313</v>
      </c>
      <c r="AD30" s="193">
        <v>3.7142857142857144</v>
      </c>
      <c r="AE30" s="96">
        <f>Resumo!O29</f>
        <v>3.7142857142857144</v>
      </c>
      <c r="AF30" s="193" t="s">
        <v>313</v>
      </c>
      <c r="AG30" s="193">
        <v>3.2857142857142856</v>
      </c>
      <c r="AH30" s="96">
        <f>Resumo!P29</f>
        <v>3.2857142857142856</v>
      </c>
      <c r="AI30" s="193" t="s">
        <v>313</v>
      </c>
      <c r="AJ30" s="193">
        <v>3.7142857142857144</v>
      </c>
      <c r="AK30" s="96">
        <f>Resumo!Q29</f>
        <v>3.7142857142857144</v>
      </c>
      <c r="AL30" s="193" t="s">
        <v>313</v>
      </c>
      <c r="AM30" s="193">
        <v>3</v>
      </c>
      <c r="AN30" s="96">
        <f>Resumo!R29</f>
        <v>3</v>
      </c>
      <c r="AO30" s="193" t="s">
        <v>313</v>
      </c>
      <c r="AP30" s="193">
        <v>3.7142857142857144</v>
      </c>
      <c r="AQ30" s="198">
        <f>Resumo!S29</f>
        <v>3.7142857142857144</v>
      </c>
      <c r="AR30" s="193" t="s">
        <v>313</v>
      </c>
      <c r="AS30" s="193">
        <v>4.2857142857142856</v>
      </c>
      <c r="AT30" s="96">
        <f>Resumo!T29</f>
        <v>4.2857142857142856</v>
      </c>
      <c r="AU30" s="193" t="s">
        <v>313</v>
      </c>
      <c r="AV30" s="193">
        <v>3.8571428571428572</v>
      </c>
      <c r="AW30" s="96">
        <f>Resumo!U29</f>
        <v>3.8571428571428572</v>
      </c>
      <c r="AX30" s="193" t="s">
        <v>313</v>
      </c>
      <c r="AY30" s="193">
        <v>4.2857142857142856</v>
      </c>
      <c r="AZ30" s="96">
        <f>Resumo!V29</f>
        <v>4.2857142857142856</v>
      </c>
      <c r="BA30" s="193" t="s">
        <v>313</v>
      </c>
      <c r="BB30" s="193">
        <v>4.1428571428571432</v>
      </c>
      <c r="BC30" s="96">
        <f>Resumo!W29</f>
        <v>4.1428571428571432</v>
      </c>
      <c r="BD30" s="193" t="s">
        <v>313</v>
      </c>
      <c r="BE30" s="193">
        <v>4.2857142857142856</v>
      </c>
      <c r="BF30" s="96">
        <f>Resumo!X29</f>
        <v>4.2857142857142856</v>
      </c>
      <c r="BG30" s="193" t="s">
        <v>313</v>
      </c>
      <c r="BH30" s="193">
        <v>4.1428571428571432</v>
      </c>
      <c r="BI30" s="96">
        <f>Resumo!Y29</f>
        <v>4.1428571428571432</v>
      </c>
      <c r="BJ30" s="193" t="s">
        <v>313</v>
      </c>
      <c r="BK30" s="193">
        <v>4.666666666666667</v>
      </c>
      <c r="BL30" s="96">
        <f>Resumo!Z29</f>
        <v>4.666666666666667</v>
      </c>
      <c r="BM30" s="192" t="s">
        <v>313</v>
      </c>
      <c r="BN30" s="192">
        <f>AVERAGE(U30,X30,AA30,AD30,AG30,AJ30,AM30,AP30,AS30,AV30,AY30,BB30,BE30,BH30,BK30)</f>
        <v>3.9111111111111114</v>
      </c>
      <c r="BO30" s="96">
        <f>Resumo!AA29</f>
        <v>3.9111111111111114</v>
      </c>
      <c r="BP30" s="192" t="s">
        <v>313</v>
      </c>
      <c r="BQ30" s="192">
        <f>AVERAGE(U30:U31,X30:X31,AA30:AA31,AD30:AD31,AG30:AG31,AJ30:AJ31,AM30:AM31,AP30:AP31,AS30:AS31,AV30:AV31,AY30:AY31,BB30:BB31,BE30:BE31,BH30:BH31,BK30:BK31)</f>
        <v>4.0822222222222235</v>
      </c>
      <c r="BR30" s="96">
        <f>Resumo!AC29</f>
        <v>4.0822222222222226</v>
      </c>
      <c r="BS30" s="192">
        <v>3.2568572468745698</v>
      </c>
      <c r="BT30" s="192">
        <v>3.8351065601065599</v>
      </c>
      <c r="BU30" s="96">
        <f>Resumo!AD29</f>
        <v>3.3615239392719296</v>
      </c>
      <c r="BV30" s="192">
        <v>3.2694689217072477</v>
      </c>
      <c r="BW30" s="192">
        <v>3.2622925893093866</v>
      </c>
      <c r="BX30" s="96">
        <f>Resumo!AE29</f>
        <v>3.3021077564798254</v>
      </c>
    </row>
    <row r="31" spans="2:76">
      <c r="B31" s="37" t="s">
        <v>251</v>
      </c>
      <c r="C31" t="s">
        <v>252</v>
      </c>
      <c r="D31" s="39">
        <v>106</v>
      </c>
      <c r="E31" t="s">
        <v>7</v>
      </c>
      <c r="F31" t="str">
        <f t="shared" si="1"/>
        <v>M</v>
      </c>
      <c r="G31" t="str">
        <f t="shared" si="2"/>
        <v>O</v>
      </c>
      <c r="H31" s="170">
        <v>0</v>
      </c>
      <c r="I31" s="170">
        <v>5</v>
      </c>
      <c r="J31" s="172">
        <f t="shared" si="3"/>
        <v>5</v>
      </c>
      <c r="K31" s="176">
        <v>0</v>
      </c>
      <c r="L31" s="176">
        <v>0.36</v>
      </c>
      <c r="M31" s="181">
        <f>Resumo!I30</f>
        <v>0.33333333333333331</v>
      </c>
      <c r="N31" s="170">
        <v>0</v>
      </c>
      <c r="O31" s="170">
        <v>5</v>
      </c>
      <c r="P31" s="172">
        <f t="shared" si="9"/>
        <v>5</v>
      </c>
      <c r="Q31" s="188" t="s">
        <v>313</v>
      </c>
      <c r="R31" s="187">
        <f t="shared" si="5"/>
        <v>1</v>
      </c>
      <c r="S31" s="191">
        <f>P31/Resumo!G30</f>
        <v>1</v>
      </c>
      <c r="T31" s="192" t="s">
        <v>313</v>
      </c>
      <c r="U31" s="192">
        <v>4</v>
      </c>
      <c r="V31" s="96">
        <f>Resumo!L30</f>
        <v>4</v>
      </c>
      <c r="W31" s="192" t="s">
        <v>313</v>
      </c>
      <c r="X31" s="192">
        <v>4</v>
      </c>
      <c r="Y31" s="96">
        <f>Resumo!M30</f>
        <v>4</v>
      </c>
      <c r="Z31" s="192" t="s">
        <v>313</v>
      </c>
      <c r="AA31" s="193">
        <v>3.8</v>
      </c>
      <c r="AB31" s="96">
        <f>Resumo!N30</f>
        <v>3.8</v>
      </c>
      <c r="AC31" s="192" t="s">
        <v>313</v>
      </c>
      <c r="AD31" s="192">
        <v>3.8</v>
      </c>
      <c r="AE31" s="96">
        <f>Resumo!O30</f>
        <v>3.8</v>
      </c>
      <c r="AF31" s="192" t="s">
        <v>313</v>
      </c>
      <c r="AG31" s="192">
        <v>4.2</v>
      </c>
      <c r="AH31" s="96">
        <f>Resumo!P30</f>
        <v>4.2</v>
      </c>
      <c r="AI31" s="192" t="s">
        <v>313</v>
      </c>
      <c r="AJ31" s="192">
        <v>4</v>
      </c>
      <c r="AK31" s="96">
        <f>Resumo!Q30</f>
        <v>4</v>
      </c>
      <c r="AL31" s="192" t="s">
        <v>313</v>
      </c>
      <c r="AM31" s="192">
        <v>5</v>
      </c>
      <c r="AN31" s="96">
        <f>Resumo!R30</f>
        <v>5</v>
      </c>
      <c r="AO31" s="192" t="s">
        <v>313</v>
      </c>
      <c r="AP31" s="192">
        <v>4.5999999999999996</v>
      </c>
      <c r="AQ31" s="198">
        <f>Resumo!S30</f>
        <v>4.5999999999999996</v>
      </c>
      <c r="AR31" s="192" t="s">
        <v>313</v>
      </c>
      <c r="AS31" s="192">
        <v>4.2</v>
      </c>
      <c r="AT31" s="96">
        <f>Resumo!T30</f>
        <v>4.2</v>
      </c>
      <c r="AU31" s="192" t="s">
        <v>313</v>
      </c>
      <c r="AV31" s="192">
        <v>4.8</v>
      </c>
      <c r="AW31" s="96">
        <f>Resumo!U30</f>
        <v>4.8</v>
      </c>
      <c r="AX31" s="192" t="s">
        <v>313</v>
      </c>
      <c r="AY31" s="192">
        <v>4.2</v>
      </c>
      <c r="AZ31" s="96">
        <f>Resumo!V30</f>
        <v>4.2</v>
      </c>
      <c r="BA31" s="192" t="s">
        <v>313</v>
      </c>
      <c r="BB31" s="192">
        <v>4</v>
      </c>
      <c r="BC31" s="96">
        <f>Resumo!W30</f>
        <v>4</v>
      </c>
      <c r="BD31" s="192" t="s">
        <v>313</v>
      </c>
      <c r="BE31" s="192">
        <v>4.2</v>
      </c>
      <c r="BF31" s="96">
        <f>Resumo!X30</f>
        <v>4.2</v>
      </c>
      <c r="BG31" s="192" t="s">
        <v>313</v>
      </c>
      <c r="BH31" s="192">
        <v>4.2</v>
      </c>
      <c r="BI31" s="96">
        <f>Resumo!Y30</f>
        <v>4.2</v>
      </c>
      <c r="BJ31" s="192" t="s">
        <v>313</v>
      </c>
      <c r="BK31" s="192">
        <v>4.8</v>
      </c>
      <c r="BL31" s="96">
        <f>Resumo!Z30</f>
        <v>4.8</v>
      </c>
      <c r="BM31" s="192" t="s">
        <v>313</v>
      </c>
      <c r="BN31" s="192">
        <f>AVERAGE(U31,X31,AA31,AD31,AG31,AJ31,AM31,AP31,AS31,AV31,AY31,BB31,BE31,BH31,BK31)</f>
        <v>4.2533333333333339</v>
      </c>
      <c r="BO31" s="96">
        <f>Resumo!AA30</f>
        <v>4.2533333333333339</v>
      </c>
      <c r="BP31" s="192" t="s">
        <v>313</v>
      </c>
      <c r="BQ31" s="192">
        <f>AVERAGE(BK30:BK31,BH30:BH31,BE30:BE31,BB30:BB31,AY30:AY31,AV30:AV31,AS30:AS31,AP30:AP31,AM30:AM31,AJ30:AJ31,AG30:AG31,AD30:AD31,AA30:AA31,X30:X31,U30:U31)</f>
        <v>4.0822222222222218</v>
      </c>
      <c r="BR31" s="96">
        <f>Resumo!AC30</f>
        <v>4.0822222222222226</v>
      </c>
      <c r="BS31" s="192">
        <v>3.2568572468745698</v>
      </c>
      <c r="BT31" s="192">
        <v>3.8351065601065599</v>
      </c>
      <c r="BU31" s="96">
        <f>Resumo!AD30</f>
        <v>3.3615239392719296</v>
      </c>
      <c r="BV31" s="192">
        <v>3.2694689217072477</v>
      </c>
      <c r="BW31" s="192">
        <v>3.2622925893093866</v>
      </c>
      <c r="BX31" s="96">
        <f>Resumo!AE30</f>
        <v>3.3021077564798254</v>
      </c>
    </row>
    <row r="32" spans="2:76">
      <c r="B32" s="37" t="s">
        <v>209</v>
      </c>
      <c r="C32" t="s">
        <v>210</v>
      </c>
      <c r="D32" s="39">
        <v>151</v>
      </c>
      <c r="E32" t="s">
        <v>24</v>
      </c>
      <c r="F32" t="str">
        <f t="shared" si="1"/>
        <v>G</v>
      </c>
      <c r="G32" t="str">
        <f t="shared" si="2"/>
        <v>O</v>
      </c>
      <c r="H32" s="170">
        <v>8</v>
      </c>
      <c r="I32" s="170">
        <v>1</v>
      </c>
      <c r="J32" s="172">
        <f t="shared" si="3"/>
        <v>9</v>
      </c>
      <c r="K32" s="176">
        <v>0.24</v>
      </c>
      <c r="L32" s="176">
        <v>0.2</v>
      </c>
      <c r="M32" s="181">
        <f>Resumo!I31</f>
        <v>0.23684210526315788</v>
      </c>
      <c r="N32" s="170">
        <v>8</v>
      </c>
      <c r="O32" s="170">
        <v>0</v>
      </c>
      <c r="P32" s="172">
        <f t="shared" si="9"/>
        <v>8</v>
      </c>
      <c r="Q32" s="187">
        <f t="shared" si="4"/>
        <v>1</v>
      </c>
      <c r="R32" s="187">
        <f t="shared" si="5"/>
        <v>0</v>
      </c>
      <c r="S32" s="191">
        <f>P32/Resumo!G31</f>
        <v>0.88888888888888884</v>
      </c>
      <c r="T32" s="192">
        <v>3.125</v>
      </c>
      <c r="U32" s="192">
        <v>2</v>
      </c>
      <c r="V32" s="96">
        <f>Resumo!L31</f>
        <v>3</v>
      </c>
      <c r="W32" s="192">
        <v>3.375</v>
      </c>
      <c r="X32" s="192">
        <v>2</v>
      </c>
      <c r="Y32" s="96">
        <f>Resumo!M31</f>
        <v>3.2222222222222223</v>
      </c>
      <c r="Z32" s="192">
        <v>2.375</v>
      </c>
      <c r="AA32" s="192">
        <v>3</v>
      </c>
      <c r="AB32" s="96">
        <f>Resumo!N31</f>
        <v>2.4444444444444446</v>
      </c>
      <c r="AC32" s="192">
        <v>2.25</v>
      </c>
      <c r="AD32" s="192">
        <v>2</v>
      </c>
      <c r="AE32" s="96">
        <f>Resumo!O31</f>
        <v>2.2222222222222223</v>
      </c>
      <c r="AF32" s="192">
        <v>3.5714285714285716</v>
      </c>
      <c r="AG32" s="192">
        <v>3</v>
      </c>
      <c r="AH32" s="96">
        <f>Resumo!P31</f>
        <v>3.5</v>
      </c>
      <c r="AI32" s="192">
        <v>2.875</v>
      </c>
      <c r="AJ32" s="192">
        <v>2</v>
      </c>
      <c r="AK32" s="96">
        <f>Resumo!Q31</f>
        <v>2.7777777777777777</v>
      </c>
      <c r="AL32" s="192">
        <v>4</v>
      </c>
      <c r="AM32" s="192">
        <v>1</v>
      </c>
      <c r="AN32" s="96">
        <f>Resumo!R31</f>
        <v>3.625</v>
      </c>
      <c r="AO32" s="192">
        <v>3</v>
      </c>
      <c r="AP32" s="192">
        <v>2</v>
      </c>
      <c r="AQ32" s="198">
        <f>Resumo!S31</f>
        <v>2.8888888888888888</v>
      </c>
      <c r="AR32" s="192">
        <v>2.1428571428571428</v>
      </c>
      <c r="AS32" s="192">
        <v>1</v>
      </c>
      <c r="AT32" s="96">
        <f>Resumo!T31</f>
        <v>2</v>
      </c>
      <c r="AU32" s="192">
        <v>2.5</v>
      </c>
      <c r="AV32" s="192">
        <v>3</v>
      </c>
      <c r="AW32" s="96">
        <f>Resumo!U31</f>
        <v>2.5555555555555554</v>
      </c>
      <c r="AX32" s="192">
        <v>3</v>
      </c>
      <c r="AY32" s="192">
        <v>2</v>
      </c>
      <c r="AZ32" s="96">
        <f>Resumo!V31</f>
        <v>2.8888888888888888</v>
      </c>
      <c r="BA32" s="192">
        <v>3.5</v>
      </c>
      <c r="BB32" s="192">
        <v>3</v>
      </c>
      <c r="BC32" s="96">
        <f>Resumo!W31</f>
        <v>3.4444444444444446</v>
      </c>
      <c r="BD32" s="192">
        <v>3.5</v>
      </c>
      <c r="BE32" s="192">
        <v>2</v>
      </c>
      <c r="BF32" s="96">
        <f>Resumo!X31</f>
        <v>3.3333333333333335</v>
      </c>
      <c r="BG32" s="192">
        <v>3</v>
      </c>
      <c r="BH32" s="192">
        <v>3</v>
      </c>
      <c r="BI32" s="96">
        <f>Resumo!Y31</f>
        <v>3</v>
      </c>
      <c r="BJ32" s="192">
        <v>2.7142857142857144</v>
      </c>
      <c r="BK32" s="192">
        <v>3</v>
      </c>
      <c r="BL32" s="96">
        <f>Resumo!Z31</f>
        <v>2.75</v>
      </c>
      <c r="BM32" s="192">
        <f>AVERAGE(BJ109,BJ108,BJ49,BJ32,BG109,BG108,BG49,BG32,BD109,BD108,BD49,BD32,BA109,BA108,BA49,BA32,AX109,AX108,AX49,AX32,AU109,AU108,AU49,AU32,AR109,AR108,AR49,AR32,AO109,AO108,AO49,AO32,AL109,AL108,AL49,AL32,AI109,AI108,AI49,AI32,AF109,AF108,AF49,AF32,AC109,AC108,AC49,AC32,Z109,Z108,Z49,Z32,W109,W108,W49,W32,T109,T108,T49,T32)</f>
        <v>3.3539206349206343</v>
      </c>
      <c r="BN32" s="192">
        <f>AVERAGE(BK109,BK108,BK49,BK32,BH109,BH108,BH49,BH32,BE109,BE108,BE49,BE32,BB109,BB108,BB49,BB32,AY109,AY108,AY49,AY32,AV109,AV108,AV49,AV32,AS109,AS108,AS49,AS32,AP109,AP108,AP49,AP32,AM109,AM108,AM49,AM32,AJ109,AJ108,AJ49,AJ32,AG109,AG108,AG49,AG32,AD109,AD108,AD49,AD32,AA109,AA108,AA49,AA32,X109,X108,X49,X32,U109,U108,U49,U32)</f>
        <v>3.4925925925925925</v>
      </c>
      <c r="BO32" s="96">
        <f>Resumo!AB31</f>
        <v>3.3950234950234943</v>
      </c>
      <c r="BP32" s="192">
        <f>AVERAGE(T32,W32,Z32,AC32,AF32,AI32,AL32,AO32,AR32,AU32,AX32,BA32,BD32,BG32,BJ32)</f>
        <v>2.9952380952380948</v>
      </c>
      <c r="BQ32" s="192">
        <f>AVERAGE(U32,X32,AA32,AD32,AG32,AJ32,AM32,AP32,AS32,AV32,AY32,BB32,BE32,BH32,BK32)</f>
        <v>2.2666666666666666</v>
      </c>
      <c r="BR32" s="96">
        <f>Resumo!AC31</f>
        <v>2.9101851851851857</v>
      </c>
      <c r="BS32" s="192">
        <v>3.2568572468745658</v>
      </c>
      <c r="BT32" s="192">
        <v>3.2527243086899618</v>
      </c>
      <c r="BU32" s="96">
        <f>Resumo!AD31</f>
        <v>3.4030446310322908</v>
      </c>
      <c r="BV32" s="192">
        <v>3.2694689217072477</v>
      </c>
      <c r="BW32" s="192">
        <v>3.2622925893093866</v>
      </c>
      <c r="BX32" s="96">
        <f>Resumo!AE31</f>
        <v>3.3021077564798254</v>
      </c>
    </row>
    <row r="33" spans="2:76">
      <c r="B33" s="37" t="s">
        <v>192</v>
      </c>
      <c r="C33" t="s">
        <v>193</v>
      </c>
      <c r="D33" s="39">
        <v>201</v>
      </c>
      <c r="E33" t="s">
        <v>9</v>
      </c>
      <c r="F33" t="str">
        <f t="shared" si="1"/>
        <v>G</v>
      </c>
      <c r="G33" t="str">
        <f t="shared" si="2"/>
        <v>P</v>
      </c>
      <c r="H33" s="170">
        <v>23</v>
      </c>
      <c r="I33" s="170">
        <v>7</v>
      </c>
      <c r="J33" s="172">
        <f t="shared" si="3"/>
        <v>30</v>
      </c>
      <c r="K33" s="176">
        <v>0.31</v>
      </c>
      <c r="L33" s="176">
        <v>0.24</v>
      </c>
      <c r="M33" s="181">
        <f>Resumo!I32</f>
        <v>0.29126213592233008</v>
      </c>
      <c r="N33" s="170">
        <v>10</v>
      </c>
      <c r="O33" s="170">
        <v>2</v>
      </c>
      <c r="P33" s="172">
        <f t="shared" si="9"/>
        <v>12</v>
      </c>
      <c r="Q33" s="187">
        <f t="shared" si="4"/>
        <v>0.43478260869565216</v>
      </c>
      <c r="R33" s="187">
        <f t="shared" si="5"/>
        <v>0.2857142857142857</v>
      </c>
      <c r="S33" s="191">
        <f>P33/Resumo!G32</f>
        <v>0.4</v>
      </c>
      <c r="T33" s="192">
        <v>2.6818181818181817</v>
      </c>
      <c r="U33" s="192">
        <v>2.4285714285714284</v>
      </c>
      <c r="V33" s="96">
        <f>Resumo!L32</f>
        <v>2.6206896551724137</v>
      </c>
      <c r="W33" s="192">
        <v>2.8695652173913042</v>
      </c>
      <c r="X33" s="192">
        <v>2.1428571428571428</v>
      </c>
      <c r="Y33" s="96">
        <f>Resumo!M32</f>
        <v>2.7</v>
      </c>
      <c r="Z33" s="192" t="s">
        <v>313</v>
      </c>
      <c r="AA33" s="192">
        <v>2.1304347826086958</v>
      </c>
      <c r="AB33" s="96">
        <f>Resumo!N32</f>
        <v>2.1</v>
      </c>
      <c r="AC33" s="192">
        <v>1.7826086956521738</v>
      </c>
      <c r="AD33" s="192">
        <v>1.7142857142857142</v>
      </c>
      <c r="AE33" s="96">
        <f>Resumo!O32</f>
        <v>1.7666666666666666</v>
      </c>
      <c r="AF33" s="192">
        <v>2.0909090909090908</v>
      </c>
      <c r="AG33" s="192">
        <v>2.1428571428571428</v>
      </c>
      <c r="AH33" s="96">
        <f>Resumo!P32</f>
        <v>2.103448275862069</v>
      </c>
      <c r="AI33" s="192">
        <v>2.3333333333333335</v>
      </c>
      <c r="AJ33" s="192">
        <v>2</v>
      </c>
      <c r="AK33" s="96">
        <f>Resumo!Q32</f>
        <v>2.25</v>
      </c>
      <c r="AL33" s="192">
        <v>1.8181818181818181</v>
      </c>
      <c r="AM33" s="192">
        <v>1.6666666666666667</v>
      </c>
      <c r="AN33" s="96">
        <f>Resumo!R32</f>
        <v>1.7857142857142858</v>
      </c>
      <c r="AO33" s="192">
        <v>2.6956521739130435</v>
      </c>
      <c r="AP33" s="192">
        <v>2</v>
      </c>
      <c r="AQ33" s="198">
        <f>Resumo!S32</f>
        <v>2.5333333333333332</v>
      </c>
      <c r="AR33" s="192">
        <v>3.9130434782608696</v>
      </c>
      <c r="AS33" s="192">
        <v>3.4285714285714284</v>
      </c>
      <c r="AT33" s="96">
        <f>Resumo!T32</f>
        <v>3.8</v>
      </c>
      <c r="AU33" s="192">
        <v>3.9130434782608696</v>
      </c>
      <c r="AV33" s="192">
        <v>3.2857142857142856</v>
      </c>
      <c r="AW33" s="96">
        <f>Resumo!U32</f>
        <v>3.7666666666666666</v>
      </c>
      <c r="AX33" s="192">
        <v>2.3913043478260869</v>
      </c>
      <c r="AY33" s="192">
        <v>2</v>
      </c>
      <c r="AZ33" s="96">
        <f>Resumo!V32</f>
        <v>2.2999999999999998</v>
      </c>
      <c r="BA33" s="192">
        <v>2.5652173913043477</v>
      </c>
      <c r="BB33" s="192">
        <v>2.5714285714285716</v>
      </c>
      <c r="BC33" s="96">
        <f>Resumo!W32</f>
        <v>2.5666666666666669</v>
      </c>
      <c r="BD33" s="192">
        <v>2.6086956521739131</v>
      </c>
      <c r="BE33" s="192">
        <v>2.1428571428571428</v>
      </c>
      <c r="BF33" s="96">
        <f>Resumo!X32</f>
        <v>2.5</v>
      </c>
      <c r="BG33" s="192">
        <v>2.3636363636363638</v>
      </c>
      <c r="BH33" s="192">
        <v>2</v>
      </c>
      <c r="BI33" s="96">
        <f>Resumo!Y32</f>
        <v>2.2758620689655173</v>
      </c>
      <c r="BJ33" s="192">
        <v>3.5652173913043477</v>
      </c>
      <c r="BK33" s="192">
        <v>2.8571428571428572</v>
      </c>
      <c r="BL33" s="96">
        <f>Resumo!Z32</f>
        <v>3.4</v>
      </c>
      <c r="BM33" s="192">
        <f t="shared" si="8"/>
        <v>2.6851590438546964</v>
      </c>
      <c r="BN33" s="192">
        <f t="shared" si="7"/>
        <v>2.3007591442374049</v>
      </c>
      <c r="BO33" s="96">
        <f>Resumo!AA32</f>
        <v>2.5646031746031741</v>
      </c>
      <c r="BP33" s="192">
        <f>AVERAGE(T33:T35,W33:W35,Z33:Z35,AC33:AC35,AF33:AF35,AI33:AI35,AM33:AM35,AO33:AO35,AR33:AR35,AU33:AU35,AX33:AX35,BA33:BA35,BD33:BD35,BG33:BG35,BJ33:BJ35)</f>
        <v>3.3259252605102407</v>
      </c>
      <c r="BQ33" s="192">
        <f>AVERAGE(BQ8:BQ32,U33:U35,X33:X35,AA33:AA35,AD33:AD35,AG33:AG35,AJ33:AJ35,AM33:AM35,AP33:AP35,AS33:AS35,AV33:AV35,AY33:AY35,BB33:BB35,BE33:BE35,BH33:BH35,BK33:BK35)</f>
        <v>2.6236175956265195</v>
      </c>
      <c r="BR33" s="96">
        <f>Resumo!AC32</f>
        <v>3.0548677248677247</v>
      </c>
      <c r="BS33" s="192">
        <v>3.3014636600012519</v>
      </c>
      <c r="BT33" s="192">
        <v>3.0590997263023549</v>
      </c>
      <c r="BU33" s="96">
        <f>Resumo!AD32</f>
        <v>3.3189734053837658</v>
      </c>
      <c r="BV33" s="192">
        <v>3.2694689217072477</v>
      </c>
      <c r="BW33" s="192">
        <v>3.2622925893093866</v>
      </c>
      <c r="BX33" s="96">
        <f>Resumo!AE32</f>
        <v>3.3021077564798254</v>
      </c>
    </row>
    <row r="34" spans="2:76">
      <c r="B34" s="37" t="s">
        <v>194</v>
      </c>
      <c r="C34" t="s">
        <v>195</v>
      </c>
      <c r="D34" s="39">
        <v>201</v>
      </c>
      <c r="E34" t="s">
        <v>9</v>
      </c>
      <c r="F34" t="str">
        <f t="shared" si="1"/>
        <v>M</v>
      </c>
      <c r="G34" t="str">
        <f t="shared" si="2"/>
        <v>P</v>
      </c>
      <c r="H34" s="170">
        <v>3</v>
      </c>
      <c r="I34" s="170">
        <v>1</v>
      </c>
      <c r="J34" s="172">
        <f t="shared" si="3"/>
        <v>4</v>
      </c>
      <c r="K34" s="176">
        <v>0.3</v>
      </c>
      <c r="L34" s="176">
        <v>0.17</v>
      </c>
      <c r="M34" s="181">
        <f>Resumo!I33</f>
        <v>0.25</v>
      </c>
      <c r="N34" s="170">
        <v>2</v>
      </c>
      <c r="O34" s="170">
        <v>0</v>
      </c>
      <c r="P34" s="172">
        <f t="shared" si="9"/>
        <v>2</v>
      </c>
      <c r="Q34" s="187">
        <f t="shared" si="4"/>
        <v>0.66666666666666663</v>
      </c>
      <c r="R34" s="187">
        <f t="shared" si="5"/>
        <v>0</v>
      </c>
      <c r="S34" s="191">
        <f>P34/Resumo!G33</f>
        <v>0.5</v>
      </c>
      <c r="T34" s="192">
        <v>4</v>
      </c>
      <c r="U34" s="192">
        <v>2</v>
      </c>
      <c r="V34" s="96">
        <f>Resumo!L33</f>
        <v>3.3333333333333335</v>
      </c>
      <c r="W34" s="192">
        <v>4</v>
      </c>
      <c r="X34" s="192">
        <v>1</v>
      </c>
      <c r="Y34" s="96">
        <f>Resumo!M33</f>
        <v>3</v>
      </c>
      <c r="Z34" s="192">
        <v>3</v>
      </c>
      <c r="AA34" s="192">
        <v>2</v>
      </c>
      <c r="AB34" s="96">
        <f>Resumo!N33</f>
        <v>2.6666666666666665</v>
      </c>
      <c r="AC34" s="192">
        <v>3.5</v>
      </c>
      <c r="AD34" s="192">
        <v>1</v>
      </c>
      <c r="AE34" s="96">
        <f>Resumo!O33</f>
        <v>2.6666666666666665</v>
      </c>
      <c r="AF34" s="192">
        <v>3</v>
      </c>
      <c r="AG34" s="192">
        <v>1</v>
      </c>
      <c r="AH34" s="96">
        <f>Resumo!P33</f>
        <v>2.3333333333333335</v>
      </c>
      <c r="AI34" s="192">
        <v>3.5</v>
      </c>
      <c r="AJ34" s="192">
        <v>2</v>
      </c>
      <c r="AK34" s="96">
        <f>Resumo!Q33</f>
        <v>3</v>
      </c>
      <c r="AL34" s="192">
        <v>4</v>
      </c>
      <c r="AM34" s="192">
        <v>5</v>
      </c>
      <c r="AN34" s="96">
        <f>Resumo!R33</f>
        <v>4.333333333333333</v>
      </c>
      <c r="AO34" s="192">
        <v>4.5</v>
      </c>
      <c r="AP34" s="192">
        <v>1</v>
      </c>
      <c r="AQ34" s="198">
        <f>Resumo!S33</f>
        <v>3.3333333333333335</v>
      </c>
      <c r="AR34" s="192">
        <v>5</v>
      </c>
      <c r="AS34" s="192">
        <v>4</v>
      </c>
      <c r="AT34" s="96">
        <f>Resumo!T33</f>
        <v>4.666666666666667</v>
      </c>
      <c r="AU34" s="192">
        <v>4.5</v>
      </c>
      <c r="AV34" s="192">
        <v>4</v>
      </c>
      <c r="AW34" s="96">
        <f>Resumo!U33</f>
        <v>4.333333333333333</v>
      </c>
      <c r="AX34" s="192">
        <v>4.5</v>
      </c>
      <c r="AY34" s="192">
        <v>1</v>
      </c>
      <c r="AZ34" s="96">
        <f>Resumo!V33</f>
        <v>3.3333333333333335</v>
      </c>
      <c r="BA34" s="192">
        <v>4.5</v>
      </c>
      <c r="BB34" s="192">
        <v>2</v>
      </c>
      <c r="BC34" s="96">
        <f>Resumo!W33</f>
        <v>3.6666666666666665</v>
      </c>
      <c r="BD34" s="192">
        <v>4.5</v>
      </c>
      <c r="BE34" s="192">
        <v>2</v>
      </c>
      <c r="BF34" s="96">
        <f>Resumo!X33</f>
        <v>3.6666666666666665</v>
      </c>
      <c r="BG34" s="192">
        <v>4.5</v>
      </c>
      <c r="BH34" s="192">
        <v>2</v>
      </c>
      <c r="BI34" s="96">
        <f>Resumo!Y33</f>
        <v>3.6666666666666665</v>
      </c>
      <c r="BJ34" s="192">
        <v>4.5</v>
      </c>
      <c r="BK34" s="192">
        <v>3</v>
      </c>
      <c r="BL34" s="96">
        <f>Resumo!Z33</f>
        <v>4</v>
      </c>
      <c r="BM34" s="192">
        <f t="shared" si="8"/>
        <v>4.0999999999999996</v>
      </c>
      <c r="BN34" s="192">
        <f t="shared" si="7"/>
        <v>2.2000000000000002</v>
      </c>
      <c r="BO34" s="96">
        <f>Resumo!AA33</f>
        <v>3.4666666666666663</v>
      </c>
      <c r="BP34" s="192">
        <v>3.3259252605102407</v>
      </c>
      <c r="BQ34" s="192">
        <v>2.6236175956265195</v>
      </c>
      <c r="BR34" s="96">
        <f>Resumo!AC33</f>
        <v>3.0548677248677247</v>
      </c>
      <c r="BS34" s="192">
        <v>3.3014636600012519</v>
      </c>
      <c r="BT34" s="192">
        <v>3.0590997263023549</v>
      </c>
      <c r="BU34" s="96">
        <f>Resumo!AD33</f>
        <v>3.3189734053837658</v>
      </c>
      <c r="BV34" s="192">
        <v>3.2694689217072477</v>
      </c>
      <c r="BW34" s="192">
        <v>3.2622925893093866</v>
      </c>
      <c r="BX34" s="96">
        <f>Resumo!AE33</f>
        <v>3.3021077564798254</v>
      </c>
    </row>
    <row r="35" spans="2:76">
      <c r="B35" s="37" t="s">
        <v>245</v>
      </c>
      <c r="C35" t="s">
        <v>246</v>
      </c>
      <c r="D35" s="39">
        <v>201</v>
      </c>
      <c r="E35" t="s">
        <v>9</v>
      </c>
      <c r="F35" t="str">
        <f t="shared" si="1"/>
        <v>M</v>
      </c>
      <c r="G35" t="str">
        <f t="shared" si="2"/>
        <v>P</v>
      </c>
      <c r="H35" s="170">
        <v>7</v>
      </c>
      <c r="I35" s="170">
        <v>1</v>
      </c>
      <c r="J35" s="172">
        <f t="shared" si="3"/>
        <v>8</v>
      </c>
      <c r="K35" s="176">
        <v>0.5</v>
      </c>
      <c r="L35" s="176">
        <v>0.09</v>
      </c>
      <c r="M35" s="181">
        <f>Resumo!I34</f>
        <v>0.32</v>
      </c>
      <c r="N35" s="170">
        <v>4</v>
      </c>
      <c r="O35" s="170">
        <v>0</v>
      </c>
      <c r="P35" s="172">
        <f t="shared" si="9"/>
        <v>4</v>
      </c>
      <c r="Q35" s="187">
        <f t="shared" si="4"/>
        <v>0.5714285714285714</v>
      </c>
      <c r="R35" s="187">
        <f t="shared" si="5"/>
        <v>0</v>
      </c>
      <c r="S35" s="191">
        <f>P35/Resumo!G34</f>
        <v>0.5</v>
      </c>
      <c r="T35" s="192">
        <v>3.4285714285714284</v>
      </c>
      <c r="U35" s="192">
        <v>2</v>
      </c>
      <c r="V35" s="96">
        <f>Resumo!L34</f>
        <v>3.25</v>
      </c>
      <c r="W35" s="192">
        <v>3.4285714285714284</v>
      </c>
      <c r="X35" s="192">
        <v>2</v>
      </c>
      <c r="Y35" s="96">
        <f>Resumo!M34</f>
        <v>3.25</v>
      </c>
      <c r="Z35" s="192">
        <v>3.2857142857142856</v>
      </c>
      <c r="AA35" s="192">
        <v>1</v>
      </c>
      <c r="AB35" s="96">
        <f>Resumo!N34</f>
        <v>3</v>
      </c>
      <c r="AC35" s="192">
        <v>2.2857142857142856</v>
      </c>
      <c r="AD35" s="192">
        <v>1</v>
      </c>
      <c r="AE35" s="96">
        <f>Resumo!O34</f>
        <v>2.125</v>
      </c>
      <c r="AF35" s="192">
        <v>2</v>
      </c>
      <c r="AG35" s="192">
        <v>2</v>
      </c>
      <c r="AH35" s="96">
        <f>Resumo!P34</f>
        <v>2</v>
      </c>
      <c r="AI35" s="192">
        <v>2.7142857142857144</v>
      </c>
      <c r="AJ35" s="192">
        <v>3</v>
      </c>
      <c r="AK35" s="96">
        <f>Resumo!Q34</f>
        <v>2.75</v>
      </c>
      <c r="AL35" s="192">
        <v>4</v>
      </c>
      <c r="AM35" s="192">
        <v>2</v>
      </c>
      <c r="AN35" s="96">
        <f>Resumo!R34</f>
        <v>3.7142857142857144</v>
      </c>
      <c r="AO35" s="192">
        <v>3</v>
      </c>
      <c r="AP35" s="192"/>
      <c r="AQ35" s="198">
        <f>Resumo!S34</f>
        <v>3</v>
      </c>
      <c r="AR35" s="192">
        <v>3.7142857142857144</v>
      </c>
      <c r="AS35" s="192">
        <v>1</v>
      </c>
      <c r="AT35" s="96">
        <f>Resumo!T34</f>
        <v>3.375</v>
      </c>
      <c r="AU35" s="192">
        <v>4.1428571428571432</v>
      </c>
      <c r="AV35" s="192">
        <v>5</v>
      </c>
      <c r="AW35" s="96">
        <f>Resumo!U34</f>
        <v>4.25</v>
      </c>
      <c r="AX35" s="192">
        <v>3.1428571428571428</v>
      </c>
      <c r="AY35" s="192">
        <v>2</v>
      </c>
      <c r="AZ35" s="96">
        <f>Resumo!V34</f>
        <v>3</v>
      </c>
      <c r="BA35" s="192">
        <v>3.2857142857142856</v>
      </c>
      <c r="BB35" s="192"/>
      <c r="BC35" s="96">
        <f>Resumo!W34</f>
        <v>3.2857142857142856</v>
      </c>
      <c r="BD35" s="192">
        <v>3.2857142857142856</v>
      </c>
      <c r="BE35" s="192">
        <v>3</v>
      </c>
      <c r="BF35" s="96">
        <f>Resumo!X34</f>
        <v>3.25</v>
      </c>
      <c r="BG35" s="192">
        <v>2.4</v>
      </c>
      <c r="BH35" s="192">
        <v>3</v>
      </c>
      <c r="BI35" s="96">
        <f>Resumo!Y34</f>
        <v>2.5</v>
      </c>
      <c r="BJ35" s="192">
        <v>4.2857142857142856</v>
      </c>
      <c r="BK35" s="192">
        <v>4</v>
      </c>
      <c r="BL35" s="96">
        <f>Resumo!Z34</f>
        <v>4.25</v>
      </c>
      <c r="BM35" s="192">
        <f t="shared" si="8"/>
        <v>3.2266666666666666</v>
      </c>
      <c r="BN35" s="192">
        <f t="shared" si="7"/>
        <v>2.3846153846153846</v>
      </c>
      <c r="BO35" s="96">
        <f>Resumo!AA34</f>
        <v>3.1333333333333333</v>
      </c>
      <c r="BP35" s="192">
        <v>3.3259252605102407</v>
      </c>
      <c r="BQ35" s="192">
        <v>2.6236175956265195</v>
      </c>
      <c r="BR35" s="96">
        <f>Resumo!AC34</f>
        <v>3.0548677248677247</v>
      </c>
      <c r="BS35" s="192">
        <v>3.3014636600012519</v>
      </c>
      <c r="BT35" s="192">
        <v>3.0590997263023549</v>
      </c>
      <c r="BU35" s="96">
        <f>Resumo!AD34</f>
        <v>3.3189734053837658</v>
      </c>
      <c r="BV35" s="192">
        <v>3.2694689217072477</v>
      </c>
      <c r="BW35" s="192">
        <v>3.2622925893093866</v>
      </c>
      <c r="BX35" s="96">
        <f>Resumo!AE34</f>
        <v>3.3021077564798254</v>
      </c>
    </row>
    <row r="36" spans="2:76">
      <c r="B36" s="37" t="s">
        <v>51</v>
      </c>
      <c r="C36" t="s">
        <v>52</v>
      </c>
      <c r="D36" s="39">
        <v>202</v>
      </c>
      <c r="E36" t="s">
        <v>10</v>
      </c>
      <c r="F36" t="str">
        <f t="shared" si="1"/>
        <v>G</v>
      </c>
      <c r="G36" t="str">
        <f t="shared" si="2"/>
        <v>P</v>
      </c>
      <c r="H36" s="170">
        <v>6</v>
      </c>
      <c r="I36" s="170">
        <v>9</v>
      </c>
      <c r="J36" s="172">
        <f t="shared" si="3"/>
        <v>15</v>
      </c>
      <c r="K36" s="176">
        <v>0.32</v>
      </c>
      <c r="L36" s="176">
        <v>0.16</v>
      </c>
      <c r="M36" s="181">
        <f>Resumo!I35</f>
        <v>0.19736842105263158</v>
      </c>
      <c r="N36" s="170">
        <v>3</v>
      </c>
      <c r="O36" s="170">
        <v>8</v>
      </c>
      <c r="P36" s="172">
        <f t="shared" si="9"/>
        <v>11</v>
      </c>
      <c r="Q36" s="187">
        <f t="shared" si="4"/>
        <v>0.5</v>
      </c>
      <c r="R36" s="187">
        <f t="shared" si="5"/>
        <v>0.88888888888888884</v>
      </c>
      <c r="S36" s="191">
        <f>P36/Resumo!G35</f>
        <v>0.73333333333333328</v>
      </c>
      <c r="T36" s="192">
        <v>2.8333333333333335</v>
      </c>
      <c r="U36" s="192">
        <v>2.2222222222222223</v>
      </c>
      <c r="V36" s="96">
        <f>Resumo!L35</f>
        <v>2.4666666666666668</v>
      </c>
      <c r="W36" s="192">
        <v>3.1666666666666665</v>
      </c>
      <c r="X36" s="192">
        <v>2.6666666666666665</v>
      </c>
      <c r="Y36" s="96">
        <f>Resumo!M35</f>
        <v>2.8666666666666667</v>
      </c>
      <c r="Z36" s="192">
        <v>1.8333333333333333</v>
      </c>
      <c r="AA36" s="192">
        <v>2.4444444444444446</v>
      </c>
      <c r="AB36" s="96">
        <f>Resumo!N35</f>
        <v>2.2000000000000002</v>
      </c>
      <c r="AC36" s="192">
        <v>2.3333333333333335</v>
      </c>
      <c r="AD36" s="192">
        <v>2.2222222222222223</v>
      </c>
      <c r="AE36" s="96">
        <f>Resumo!O35</f>
        <v>2.2666666666666666</v>
      </c>
      <c r="AF36" s="192">
        <v>2</v>
      </c>
      <c r="AG36" s="192">
        <v>2.3333333333333335</v>
      </c>
      <c r="AH36" s="96">
        <f>Resumo!P35</f>
        <v>2.2142857142857144</v>
      </c>
      <c r="AI36" s="192">
        <v>3</v>
      </c>
      <c r="AJ36" s="192">
        <v>2.7777777777777777</v>
      </c>
      <c r="AK36" s="96">
        <f>Resumo!Q35</f>
        <v>2.8666666666666667</v>
      </c>
      <c r="AL36" s="192">
        <v>3.8333333333333335</v>
      </c>
      <c r="AM36" s="192">
        <v>3.2222222222222223</v>
      </c>
      <c r="AN36" s="96">
        <f>Resumo!R35</f>
        <v>3.4666666666666668</v>
      </c>
      <c r="AO36" s="192">
        <v>2.8333333333333335</v>
      </c>
      <c r="AP36" s="192">
        <v>2.8888888888888888</v>
      </c>
      <c r="AQ36" s="198">
        <f>Resumo!S35</f>
        <v>2.8666666666666667</v>
      </c>
      <c r="AR36" s="192">
        <v>3.5</v>
      </c>
      <c r="AS36" s="192">
        <v>3.6666666666666665</v>
      </c>
      <c r="AT36" s="96">
        <f>Resumo!T35</f>
        <v>3.6</v>
      </c>
      <c r="AU36" s="192">
        <v>4.166666666666667</v>
      </c>
      <c r="AV36" s="192">
        <v>3.7777777777777777</v>
      </c>
      <c r="AW36" s="96">
        <f>Resumo!U35</f>
        <v>3.9333333333333331</v>
      </c>
      <c r="AX36" s="192">
        <v>3.3333333333333335</v>
      </c>
      <c r="AY36" s="192">
        <v>2.5555555555555554</v>
      </c>
      <c r="AZ36" s="96">
        <f>Resumo!V35</f>
        <v>2.8666666666666667</v>
      </c>
      <c r="BA36" s="192">
        <v>2.6666666666666665</v>
      </c>
      <c r="BB36" s="192">
        <v>2.5555555555555554</v>
      </c>
      <c r="BC36" s="96">
        <f>Resumo!W35</f>
        <v>2.6</v>
      </c>
      <c r="BD36" s="192">
        <v>2.6666666666666665</v>
      </c>
      <c r="BE36" s="192">
        <v>2.8571428571428572</v>
      </c>
      <c r="BF36" s="96">
        <f>Resumo!X35</f>
        <v>2.7692307692307692</v>
      </c>
      <c r="BG36" s="192">
        <v>2.6666666666666665</v>
      </c>
      <c r="BH36" s="192">
        <v>2.2222222222222223</v>
      </c>
      <c r="BI36" s="96">
        <f>Resumo!Y35</f>
        <v>2.4</v>
      </c>
      <c r="BJ36" s="192">
        <v>3.8333333333333335</v>
      </c>
      <c r="BK36" s="192">
        <v>3.5555555555555554</v>
      </c>
      <c r="BL36" s="96">
        <f>Resumo!Z35</f>
        <v>3.6666666666666665</v>
      </c>
      <c r="BM36" s="192">
        <f t="shared" si="8"/>
        <v>2.9777777777777774</v>
      </c>
      <c r="BN36" s="192">
        <f t="shared" si="7"/>
        <v>2.7978835978835979</v>
      </c>
      <c r="BO36" s="96">
        <f>Resumo!AA35</f>
        <v>2.8700122100122099</v>
      </c>
      <c r="BP36" s="192">
        <f>AVERAGE(BJ36:BJ41,BG36:BG41,BD36:BD41,BA36:BA41,AX36:AX41,AU36:AU41,AR36:AR41,AO36:AO41,AL36:AL41,AI36:AI41,AF36:AF41,AC36:AC41,Z36:Z41,W36:W41,T36:T41)</f>
        <v>2.9618355388132267</v>
      </c>
      <c r="BQ36" s="192">
        <f>AVERAGE(BK36:BK41,BH36:BH41,BE36:BE41,BB36:BB41,AY36:AY41,AV36:AV41,AS36:AS41,AP36:AP41,AM36:AM41,AJ36:AJ41,AG36:AG41,AD36:AD41,AA36:AA41,X36:X41,U36:U41)</f>
        <v>2.7723875661375663</v>
      </c>
      <c r="BR36" s="96">
        <f>Resumo!AC35</f>
        <v>2.8717031202670595</v>
      </c>
      <c r="BS36" s="192">
        <v>3.2562634090834592</v>
      </c>
      <c r="BT36" s="192">
        <v>3.2194672927070895</v>
      </c>
      <c r="BU36" s="96">
        <f>Resumo!AD35</f>
        <v>3.2201453098768984</v>
      </c>
      <c r="BV36" s="192">
        <v>3.2694689217072477</v>
      </c>
      <c r="BW36" s="192">
        <v>3.2622925893093866</v>
      </c>
      <c r="BX36" s="96">
        <f>Resumo!AE35</f>
        <v>3.3021077564798254</v>
      </c>
    </row>
    <row r="37" spans="2:76">
      <c r="B37" s="37" t="s">
        <v>53</v>
      </c>
      <c r="C37" t="s">
        <v>54</v>
      </c>
      <c r="D37" s="39">
        <v>202</v>
      </c>
      <c r="E37" t="s">
        <v>10</v>
      </c>
      <c r="F37" t="str">
        <f t="shared" si="1"/>
        <v>G</v>
      </c>
      <c r="G37" t="str">
        <f t="shared" si="2"/>
        <v>P</v>
      </c>
      <c r="H37" s="170">
        <v>17</v>
      </c>
      <c r="I37" s="170">
        <v>0</v>
      </c>
      <c r="J37" s="172">
        <f t="shared" si="3"/>
        <v>17</v>
      </c>
      <c r="K37" s="176">
        <v>0.24</v>
      </c>
      <c r="L37" s="176">
        <v>0</v>
      </c>
      <c r="M37" s="181">
        <v>0.22</v>
      </c>
      <c r="N37" s="170">
        <v>8</v>
      </c>
      <c r="O37" s="170">
        <v>0</v>
      </c>
      <c r="P37" s="172">
        <f t="shared" si="9"/>
        <v>8</v>
      </c>
      <c r="Q37" s="187">
        <f t="shared" si="4"/>
        <v>0.47058823529411764</v>
      </c>
      <c r="R37" s="188" t="s">
        <v>313</v>
      </c>
      <c r="S37" s="191">
        <f>P37/Resumo!G36</f>
        <v>0.47058823529411764</v>
      </c>
      <c r="T37" s="192">
        <v>3.0625</v>
      </c>
      <c r="U37" s="192" t="s">
        <v>313</v>
      </c>
      <c r="V37" s="96">
        <f>Resumo!L36</f>
        <v>3.0625</v>
      </c>
      <c r="W37" s="192">
        <v>3.0625</v>
      </c>
      <c r="X37" s="192" t="s">
        <v>313</v>
      </c>
      <c r="Y37" s="96">
        <f>Resumo!M36</f>
        <v>3.0625</v>
      </c>
      <c r="Z37" s="192">
        <v>1.9375</v>
      </c>
      <c r="AA37" s="192" t="s">
        <v>313</v>
      </c>
      <c r="AB37" s="96">
        <f>Resumo!N36</f>
        <v>1.9375</v>
      </c>
      <c r="AC37" s="192">
        <v>2.1875</v>
      </c>
      <c r="AD37" s="192" t="s">
        <v>313</v>
      </c>
      <c r="AE37" s="96">
        <f>Resumo!O36</f>
        <v>2.1875</v>
      </c>
      <c r="AF37" s="192">
        <v>2.9411764705882355</v>
      </c>
      <c r="AG37" s="192" t="s">
        <v>313</v>
      </c>
      <c r="AH37" s="96">
        <f>Resumo!P36</f>
        <v>2.9411764705882355</v>
      </c>
      <c r="AI37" s="192">
        <v>2.875</v>
      </c>
      <c r="AJ37" s="192" t="s">
        <v>313</v>
      </c>
      <c r="AK37" s="96">
        <f>Resumo!Q36</f>
        <v>2.875</v>
      </c>
      <c r="AL37" s="192">
        <v>4.3529411764705879</v>
      </c>
      <c r="AM37" s="192" t="s">
        <v>313</v>
      </c>
      <c r="AN37" s="96">
        <f>Resumo!R36</f>
        <v>4.3529411764705879</v>
      </c>
      <c r="AO37" s="192">
        <v>3.1176470588235294</v>
      </c>
      <c r="AP37" s="192" t="s">
        <v>313</v>
      </c>
      <c r="AQ37" s="198">
        <f>Resumo!S36</f>
        <v>3.1176470588235294</v>
      </c>
      <c r="AR37" s="192">
        <v>2.6470588235294117</v>
      </c>
      <c r="AS37" s="192" t="s">
        <v>313</v>
      </c>
      <c r="AT37" s="96">
        <f>Resumo!T36</f>
        <v>2.6470588235294117</v>
      </c>
      <c r="AU37" s="192">
        <v>3.7058823529411766</v>
      </c>
      <c r="AV37" s="192" t="s">
        <v>313</v>
      </c>
      <c r="AW37" s="96">
        <f>Resumo!U36</f>
        <v>3.7058823529411766</v>
      </c>
      <c r="AX37" s="192">
        <v>2.8235294117647061</v>
      </c>
      <c r="AY37" s="192" t="s">
        <v>313</v>
      </c>
      <c r="AZ37" s="96">
        <f>Resumo!V36</f>
        <v>2.8235294117647061</v>
      </c>
      <c r="BA37" s="192">
        <v>2.9411764705882355</v>
      </c>
      <c r="BB37" s="192" t="s">
        <v>313</v>
      </c>
      <c r="BC37" s="96">
        <f>Resumo!W36</f>
        <v>2.9411764705882355</v>
      </c>
      <c r="BD37" s="192">
        <v>2.8235294117647061</v>
      </c>
      <c r="BE37" s="192" t="s">
        <v>313</v>
      </c>
      <c r="BF37" s="96">
        <f>Resumo!X36</f>
        <v>2.8235294117647061</v>
      </c>
      <c r="BG37" s="192">
        <v>3.0666666666666669</v>
      </c>
      <c r="BH37" s="192" t="s">
        <v>313</v>
      </c>
      <c r="BI37" s="96">
        <f>Resumo!Y36</f>
        <v>3.0666666666666669</v>
      </c>
      <c r="BJ37" s="192">
        <v>3.3529411764705883</v>
      </c>
      <c r="BK37" s="192" t="s">
        <v>313</v>
      </c>
      <c r="BL37" s="96">
        <f>Resumo!Z36</f>
        <v>3.3529411764705883</v>
      </c>
      <c r="BM37" s="192">
        <f t="shared" ref="BM37:BO38" si="10">BM24</f>
        <v>3.1351448984822685</v>
      </c>
      <c r="BN37" s="192">
        <f t="shared" si="10"/>
        <v>3.3888888888888888</v>
      </c>
      <c r="BO37" s="96">
        <f t="shared" si="10"/>
        <v>3.2620168936855789</v>
      </c>
      <c r="BP37" s="192">
        <f>AVERAGE(BJ36:BJ41,BG36:BG41,BD36:BD41,BA36:BA41,AX36:AX41,AU36:AU41,AR36:AR41,AO36:AO41,AL36:AL41,AI36:AI41,AF36:AF41,AC36:AC41,Z36:Z41,W36:W41,T36:T41)</f>
        <v>2.9618355388132267</v>
      </c>
      <c r="BQ37" s="192">
        <f>AVERAGE(BK36:BK41,BH36:BH41,BE36:BE41,BB36:BB41,AY36:AY41,AV36:AV41,AS36:AS41,AP36:AP41,AM36:AM41,AJ36:AJ41,AG36:AG41,AD36:AD41,AA36:AA41,X36:X41,U36:U41)</f>
        <v>2.7723875661375663</v>
      </c>
      <c r="BR37" s="96">
        <f>Resumo!AC36</f>
        <v>2.8717031202670595</v>
      </c>
      <c r="BS37" s="192">
        <v>3.2562634090834592</v>
      </c>
      <c r="BT37" s="192">
        <v>3.2194672927070895</v>
      </c>
      <c r="BU37" s="96">
        <f>Resumo!AD36</f>
        <v>3.2201453098768984</v>
      </c>
      <c r="BV37" s="192">
        <v>3.2694689217072477</v>
      </c>
      <c r="BW37" s="192">
        <v>3.2622925893093866</v>
      </c>
      <c r="BX37" s="96">
        <f>Resumo!AE36</f>
        <v>3.3021077564798254</v>
      </c>
    </row>
    <row r="38" spans="2:76">
      <c r="B38" s="37" t="s">
        <v>98</v>
      </c>
      <c r="C38" t="s">
        <v>99</v>
      </c>
      <c r="D38" s="39">
        <v>202</v>
      </c>
      <c r="E38" t="s">
        <v>10</v>
      </c>
      <c r="F38" t="str">
        <f t="shared" si="1"/>
        <v>G</v>
      </c>
      <c r="G38" t="str">
        <f t="shared" si="2"/>
        <v>P</v>
      </c>
      <c r="H38" s="170">
        <v>16</v>
      </c>
      <c r="I38" s="170">
        <v>9</v>
      </c>
      <c r="J38" s="172">
        <f t="shared" si="3"/>
        <v>25</v>
      </c>
      <c r="K38" s="176">
        <v>0.24</v>
      </c>
      <c r="L38" s="176">
        <v>0.41</v>
      </c>
      <c r="M38" s="181">
        <f>Resumo!I37</f>
        <v>0.2808988764044944</v>
      </c>
      <c r="N38" s="170">
        <v>7</v>
      </c>
      <c r="O38" s="170">
        <v>3</v>
      </c>
      <c r="P38" s="172">
        <f t="shared" si="9"/>
        <v>10</v>
      </c>
      <c r="Q38" s="187">
        <f t="shared" si="4"/>
        <v>0.4375</v>
      </c>
      <c r="R38" s="187">
        <f t="shared" si="5"/>
        <v>0.33333333333333331</v>
      </c>
      <c r="S38" s="191">
        <f>P38/Resumo!G37</f>
        <v>0.4</v>
      </c>
      <c r="T38" s="192">
        <v>3.0666666666666669</v>
      </c>
      <c r="U38" s="192">
        <v>2.8888888888888888</v>
      </c>
      <c r="V38" s="96">
        <f>Resumo!L37</f>
        <v>3</v>
      </c>
      <c r="W38" s="192">
        <v>3</v>
      </c>
      <c r="X38" s="192">
        <v>2.7777777777777777</v>
      </c>
      <c r="Y38" s="96">
        <f>Resumo!M37</f>
        <v>2.92</v>
      </c>
      <c r="Z38" s="192">
        <v>2.0625</v>
      </c>
      <c r="AA38" s="192">
        <v>2.8888888888888888</v>
      </c>
      <c r="AB38" s="96">
        <f>Resumo!N37</f>
        <v>2.36</v>
      </c>
      <c r="AC38" s="192">
        <v>1.8666666666666667</v>
      </c>
      <c r="AD38" s="192">
        <v>2.5555555555555554</v>
      </c>
      <c r="AE38" s="96">
        <f>Resumo!O37</f>
        <v>2.125</v>
      </c>
      <c r="AF38" s="192">
        <v>2.375</v>
      </c>
      <c r="AG38" s="192">
        <v>2.5555555555555554</v>
      </c>
      <c r="AH38" s="96">
        <f>Resumo!P37</f>
        <v>2.44</v>
      </c>
      <c r="AI38" s="192">
        <v>2.3125</v>
      </c>
      <c r="AJ38" s="192">
        <v>2.7777777777777777</v>
      </c>
      <c r="AK38" s="96">
        <f>Resumo!Q37</f>
        <v>2.48</v>
      </c>
      <c r="AL38" s="192">
        <v>4.3125</v>
      </c>
      <c r="AM38" s="192">
        <v>4.4444444444444446</v>
      </c>
      <c r="AN38" s="96">
        <f>Resumo!R37</f>
        <v>4.3600000000000003</v>
      </c>
      <c r="AO38" s="192">
        <v>2.75</v>
      </c>
      <c r="AP38" s="192">
        <v>2.6666666666666665</v>
      </c>
      <c r="AQ38" s="198">
        <f>Resumo!S37</f>
        <v>2.72</v>
      </c>
      <c r="AR38" s="192">
        <v>2.8</v>
      </c>
      <c r="AS38" s="192">
        <v>3.6666666666666665</v>
      </c>
      <c r="AT38" s="96">
        <f>Resumo!T37</f>
        <v>3.125</v>
      </c>
      <c r="AU38" s="192">
        <v>3.7333333333333334</v>
      </c>
      <c r="AV38" s="192">
        <v>3.7777777777777777</v>
      </c>
      <c r="AW38" s="96">
        <f>Resumo!U37</f>
        <v>3.75</v>
      </c>
      <c r="AX38" s="192">
        <v>2.375</v>
      </c>
      <c r="AY38" s="192">
        <v>2.5555555555555554</v>
      </c>
      <c r="AZ38" s="96">
        <f>Resumo!V37</f>
        <v>2.44</v>
      </c>
      <c r="BA38" s="192">
        <v>2.6875</v>
      </c>
      <c r="BB38" s="192">
        <v>2.7777777777777777</v>
      </c>
      <c r="BC38" s="96">
        <f>Resumo!W37</f>
        <v>2.72</v>
      </c>
      <c r="BD38" s="192">
        <v>2.5</v>
      </c>
      <c r="BE38" s="192">
        <v>2.1111111111111112</v>
      </c>
      <c r="BF38" s="96">
        <f>Resumo!X37</f>
        <v>2.36</v>
      </c>
      <c r="BG38" s="192">
        <v>2.6</v>
      </c>
      <c r="BH38" s="192">
        <v>2.375</v>
      </c>
      <c r="BI38" s="96">
        <f>Resumo!Y37</f>
        <v>2.5217391304347827</v>
      </c>
      <c r="BJ38" s="192">
        <v>3.25</v>
      </c>
      <c r="BK38" s="192">
        <v>3.5555555555555554</v>
      </c>
      <c r="BL38" s="96">
        <f>Resumo!Z37</f>
        <v>3.36</v>
      </c>
      <c r="BM38" s="192">
        <f t="shared" si="10"/>
        <v>3.1028804855275438</v>
      </c>
      <c r="BN38" s="192">
        <f t="shared" si="10"/>
        <v>2.9300595238095233</v>
      </c>
      <c r="BO38" s="96">
        <f t="shared" si="10"/>
        <v>3.0164700046685335</v>
      </c>
      <c r="BP38" s="192">
        <v>2.9618355388132267</v>
      </c>
      <c r="BQ38" s="192">
        <v>2.7723875661375663</v>
      </c>
      <c r="BR38" s="96">
        <f>Resumo!AC37</f>
        <v>2.8717031202670595</v>
      </c>
      <c r="BS38" s="192">
        <v>3.2562634090834592</v>
      </c>
      <c r="BT38" s="192">
        <v>3.2194672927070895</v>
      </c>
      <c r="BU38" s="96">
        <f>Resumo!AD37</f>
        <v>3.2201453098768984</v>
      </c>
      <c r="BV38" s="192">
        <v>3.2694689217072477</v>
      </c>
      <c r="BW38" s="192">
        <v>3.2622925893093866</v>
      </c>
      <c r="BX38" s="96">
        <f>Resumo!AE37</f>
        <v>3.3021077564798254</v>
      </c>
    </row>
    <row r="39" spans="2:76">
      <c r="B39" s="37" t="s">
        <v>217</v>
      </c>
      <c r="C39" t="s">
        <v>218</v>
      </c>
      <c r="D39" s="39">
        <v>202</v>
      </c>
      <c r="E39" t="s">
        <v>10</v>
      </c>
      <c r="F39" t="str">
        <f t="shared" si="1"/>
        <v>M</v>
      </c>
      <c r="G39" t="str">
        <f t="shared" si="2"/>
        <v>P</v>
      </c>
      <c r="H39" s="170">
        <v>1</v>
      </c>
      <c r="I39" s="170">
        <v>1</v>
      </c>
      <c r="J39" s="172">
        <f t="shared" si="3"/>
        <v>2</v>
      </c>
      <c r="K39" s="176">
        <v>0.33</v>
      </c>
      <c r="L39" s="176">
        <v>0.2</v>
      </c>
      <c r="M39" s="181">
        <f>Resumo!I38</f>
        <v>0.25</v>
      </c>
      <c r="N39" s="170">
        <v>1</v>
      </c>
      <c r="O39" s="170">
        <v>1</v>
      </c>
      <c r="P39" s="172">
        <f t="shared" si="9"/>
        <v>2</v>
      </c>
      <c r="Q39" s="187">
        <f t="shared" si="4"/>
        <v>1</v>
      </c>
      <c r="R39" s="187">
        <f t="shared" si="5"/>
        <v>1</v>
      </c>
      <c r="S39" s="191">
        <f>P39/Resumo!G38</f>
        <v>1</v>
      </c>
      <c r="T39" s="192" t="s">
        <v>313</v>
      </c>
      <c r="U39" s="192">
        <v>3</v>
      </c>
      <c r="V39" s="96">
        <f>Resumo!L38</f>
        <v>3</v>
      </c>
      <c r="W39" s="192">
        <v>4</v>
      </c>
      <c r="X39" s="192">
        <v>3</v>
      </c>
      <c r="Y39" s="96">
        <f>Resumo!M38</f>
        <v>3.5</v>
      </c>
      <c r="Z39" s="192">
        <v>4</v>
      </c>
      <c r="AA39" s="192">
        <v>2</v>
      </c>
      <c r="AB39" s="96">
        <f>Resumo!N38</f>
        <v>3</v>
      </c>
      <c r="AC39" s="192">
        <v>3</v>
      </c>
      <c r="AD39" s="192">
        <v>2</v>
      </c>
      <c r="AE39" s="96">
        <f>Resumo!O38</f>
        <v>2.5</v>
      </c>
      <c r="AF39" s="192">
        <v>3</v>
      </c>
      <c r="AG39" s="192">
        <v>3</v>
      </c>
      <c r="AH39" s="96">
        <f>Resumo!P38</f>
        <v>3</v>
      </c>
      <c r="AI39" s="192">
        <v>4</v>
      </c>
      <c r="AJ39" s="192">
        <v>3</v>
      </c>
      <c r="AK39" s="96">
        <f>Resumo!Q38</f>
        <v>3.5</v>
      </c>
      <c r="AL39" s="192"/>
      <c r="AM39" s="192">
        <v>1</v>
      </c>
      <c r="AN39" s="96">
        <f>Resumo!R38</f>
        <v>1</v>
      </c>
      <c r="AO39" s="192">
        <v>4</v>
      </c>
      <c r="AP39" s="192">
        <v>2</v>
      </c>
      <c r="AQ39" s="198">
        <f>Resumo!S38</f>
        <v>3</v>
      </c>
      <c r="AR39" s="192">
        <v>3</v>
      </c>
      <c r="AS39" s="192">
        <v>4</v>
      </c>
      <c r="AT39" s="96">
        <f>Resumo!T38</f>
        <v>3.5</v>
      </c>
      <c r="AU39" s="192">
        <v>4</v>
      </c>
      <c r="AV39" s="192">
        <v>4</v>
      </c>
      <c r="AW39" s="96">
        <f>Resumo!U38</f>
        <v>4</v>
      </c>
      <c r="AX39" s="192">
        <v>4</v>
      </c>
      <c r="AY39" s="192">
        <v>3</v>
      </c>
      <c r="AZ39" s="96">
        <f>Resumo!V38</f>
        <v>3.5</v>
      </c>
      <c r="BA39" s="192">
        <v>4</v>
      </c>
      <c r="BB39" s="192">
        <v>3</v>
      </c>
      <c r="BC39" s="96">
        <f>Resumo!W38</f>
        <v>3.5</v>
      </c>
      <c r="BD39" s="192"/>
      <c r="BE39" s="192">
        <v>3</v>
      </c>
      <c r="BF39" s="96">
        <f>Resumo!X38</f>
        <v>3</v>
      </c>
      <c r="BG39" s="192">
        <v>3</v>
      </c>
      <c r="BH39" s="192">
        <v>2</v>
      </c>
      <c r="BI39" s="96">
        <f>Resumo!Y38</f>
        <v>2.5</v>
      </c>
      <c r="BJ39" s="192">
        <v>4</v>
      </c>
      <c r="BK39" s="192">
        <v>4</v>
      </c>
      <c r="BL39" s="96">
        <f>Resumo!Z38</f>
        <v>4</v>
      </c>
      <c r="BM39" s="192">
        <f t="shared" si="8"/>
        <v>3.6666666666666665</v>
      </c>
      <c r="BN39" s="192">
        <f t="shared" si="7"/>
        <v>2.8</v>
      </c>
      <c r="BO39" s="96">
        <f>Resumo!AA38</f>
        <v>3.1</v>
      </c>
      <c r="BP39" s="192">
        <v>2.9618355388132267</v>
      </c>
      <c r="BQ39" s="192">
        <v>2.7723875661375663</v>
      </c>
      <c r="BR39" s="96">
        <f>Resumo!AC38</f>
        <v>2.8717031202670595</v>
      </c>
      <c r="BS39" s="192">
        <v>3.2562634090834592</v>
      </c>
      <c r="BT39" s="192">
        <v>3.2194672927070895</v>
      </c>
      <c r="BU39" s="96">
        <f>Resumo!AD38</f>
        <v>3.2201453098768984</v>
      </c>
      <c r="BV39" s="192">
        <v>3.2694689217072477</v>
      </c>
      <c r="BW39" s="192">
        <v>3.2622925893093866</v>
      </c>
      <c r="BX39" s="96">
        <f>Resumo!AE38</f>
        <v>3.3021077564798254</v>
      </c>
    </row>
    <row r="40" spans="2:76" s="37" customFormat="1">
      <c r="B40" s="37" t="s">
        <v>231</v>
      </c>
      <c r="C40" s="37" t="s">
        <v>318</v>
      </c>
      <c r="D40" s="88">
        <v>202</v>
      </c>
      <c r="E40" s="37" t="s">
        <v>10</v>
      </c>
      <c r="F40" s="37" t="str">
        <f t="shared" si="1"/>
        <v>M</v>
      </c>
      <c r="G40" s="37" t="str">
        <f t="shared" si="2"/>
        <v>P</v>
      </c>
      <c r="H40" s="170">
        <v>4</v>
      </c>
      <c r="I40" s="170">
        <v>3</v>
      </c>
      <c r="J40" s="172">
        <f t="shared" si="3"/>
        <v>7</v>
      </c>
      <c r="K40" s="178">
        <v>0.19</v>
      </c>
      <c r="L40" s="178">
        <v>0.14000000000000001</v>
      </c>
      <c r="M40" s="181">
        <f>Resumo!I39</f>
        <v>0.16666666666666666</v>
      </c>
      <c r="N40" s="170">
        <v>2</v>
      </c>
      <c r="O40" s="170">
        <v>0</v>
      </c>
      <c r="P40" s="172">
        <f t="shared" si="9"/>
        <v>2</v>
      </c>
      <c r="Q40" s="187">
        <f t="shared" si="4"/>
        <v>0.5</v>
      </c>
      <c r="R40" s="187">
        <f t="shared" si="5"/>
        <v>0</v>
      </c>
      <c r="S40" s="191">
        <f>P40/Resumo!G39</f>
        <v>0.2857142857142857</v>
      </c>
      <c r="T40" s="192">
        <v>2.75</v>
      </c>
      <c r="U40" s="192">
        <v>2.3333333333333335</v>
      </c>
      <c r="V40" s="96">
        <f>Resumo!L39</f>
        <v>2.5714285714285716</v>
      </c>
      <c r="W40" s="192">
        <v>2</v>
      </c>
      <c r="X40" s="192">
        <v>2</v>
      </c>
      <c r="Y40" s="96">
        <f>Resumo!M39</f>
        <v>2</v>
      </c>
      <c r="Z40" s="192">
        <v>1.75</v>
      </c>
      <c r="AA40" s="192">
        <v>3</v>
      </c>
      <c r="AB40" s="96">
        <f>Resumo!N39</f>
        <v>2.2857142857142856</v>
      </c>
      <c r="AC40" s="192">
        <v>2</v>
      </c>
      <c r="AD40" s="192">
        <v>2.6666666666666665</v>
      </c>
      <c r="AE40" s="96">
        <f>Resumo!O39</f>
        <v>2.2857142857142856</v>
      </c>
      <c r="AF40" s="192">
        <v>2</v>
      </c>
      <c r="AG40" s="192">
        <v>2.3333333333333335</v>
      </c>
      <c r="AH40" s="96">
        <f>Resumo!P39</f>
        <v>2.1428571428571428</v>
      </c>
      <c r="AI40" s="192">
        <v>2</v>
      </c>
      <c r="AJ40" s="192">
        <v>2</v>
      </c>
      <c r="AK40" s="96">
        <f>Resumo!Q39</f>
        <v>2</v>
      </c>
      <c r="AL40" s="192">
        <v>4.75</v>
      </c>
      <c r="AM40" s="192">
        <v>3.6666666666666665</v>
      </c>
      <c r="AN40" s="96">
        <f>Resumo!R39</f>
        <v>4.2857142857142856</v>
      </c>
      <c r="AO40" s="192">
        <v>2.5</v>
      </c>
      <c r="AP40" s="192">
        <v>2.6666666666666665</v>
      </c>
      <c r="AQ40" s="198">
        <f>Resumo!S39</f>
        <v>2.5714285714285716</v>
      </c>
      <c r="AR40" s="192">
        <v>4</v>
      </c>
      <c r="AS40" s="192">
        <v>3</v>
      </c>
      <c r="AT40" s="96">
        <f>Resumo!T39</f>
        <v>3.5714285714285716</v>
      </c>
      <c r="AU40" s="192">
        <v>4</v>
      </c>
      <c r="AV40" s="192">
        <v>3.3333333333333335</v>
      </c>
      <c r="AW40" s="96">
        <f>Resumo!U39</f>
        <v>3.7142857142857144</v>
      </c>
      <c r="AX40" s="192">
        <v>2</v>
      </c>
      <c r="AY40" s="192">
        <v>2</v>
      </c>
      <c r="AZ40" s="96">
        <f>Resumo!V39</f>
        <v>2</v>
      </c>
      <c r="BA40" s="192">
        <v>2.25</v>
      </c>
      <c r="BB40" s="192">
        <v>1.6666666666666667</v>
      </c>
      <c r="BC40" s="96">
        <f>Resumo!W39</f>
        <v>2</v>
      </c>
      <c r="BD40" s="192">
        <v>2.25</v>
      </c>
      <c r="BE40" s="192">
        <v>2</v>
      </c>
      <c r="BF40" s="96">
        <f>Resumo!X39</f>
        <v>2.1428571428571428</v>
      </c>
      <c r="BG40" s="192">
        <v>2.5</v>
      </c>
      <c r="BH40" s="192">
        <v>2.3333333333333335</v>
      </c>
      <c r="BI40" s="96">
        <f>Resumo!Y39</f>
        <v>2.4</v>
      </c>
      <c r="BJ40" s="192">
        <v>3.75</v>
      </c>
      <c r="BK40" s="192">
        <v>3</v>
      </c>
      <c r="BL40" s="96">
        <f>Resumo!Z39</f>
        <v>3.4285714285714284</v>
      </c>
      <c r="BM40" s="192">
        <f t="shared" si="8"/>
        <v>2.7</v>
      </c>
      <c r="BN40" s="192">
        <f t="shared" si="7"/>
        <v>2.5333333333333337</v>
      </c>
      <c r="BO40" s="96">
        <f>Resumo!AA39</f>
        <v>2.6266666666666669</v>
      </c>
      <c r="BP40" s="192">
        <v>2.9618355388132267</v>
      </c>
      <c r="BQ40" s="192">
        <v>2.7723875661375663</v>
      </c>
      <c r="BR40" s="96">
        <f>Resumo!AC39</f>
        <v>2.8717031202670595</v>
      </c>
      <c r="BS40" s="192">
        <v>3.2562634090834592</v>
      </c>
      <c r="BT40" s="192">
        <v>3.2194672927070895</v>
      </c>
      <c r="BU40" s="96">
        <f>Resumo!AD39</f>
        <v>3.2201453098768984</v>
      </c>
      <c r="BV40" s="192">
        <v>3.2694689217072477</v>
      </c>
      <c r="BW40" s="192">
        <v>3.2622925893093866</v>
      </c>
      <c r="BX40" s="96">
        <f>Resumo!AE39</f>
        <v>3.3021077564798254</v>
      </c>
    </row>
    <row r="41" spans="2:76" s="37" customFormat="1">
      <c r="B41" s="37" t="s">
        <v>160</v>
      </c>
      <c r="C41" s="37" t="s">
        <v>161</v>
      </c>
      <c r="D41" s="88">
        <v>202</v>
      </c>
      <c r="E41" s="37" t="s">
        <v>10</v>
      </c>
      <c r="F41" s="37" t="str">
        <f t="shared" si="1"/>
        <v>M</v>
      </c>
      <c r="G41" s="37" t="str">
        <f t="shared" si="2"/>
        <v>P</v>
      </c>
      <c r="H41" s="170">
        <v>7</v>
      </c>
      <c r="I41" s="170">
        <v>0</v>
      </c>
      <c r="J41" s="172">
        <f t="shared" si="3"/>
        <v>7</v>
      </c>
      <c r="K41" s="178">
        <v>0.27</v>
      </c>
      <c r="L41" s="178">
        <v>0</v>
      </c>
      <c r="M41" s="181">
        <f>Resumo!I40</f>
        <v>0.2413793103448276</v>
      </c>
      <c r="N41" s="170">
        <v>4</v>
      </c>
      <c r="O41" s="170">
        <v>0</v>
      </c>
      <c r="P41" s="172">
        <f t="shared" si="9"/>
        <v>4</v>
      </c>
      <c r="Q41" s="187">
        <f t="shared" si="4"/>
        <v>0.5714285714285714</v>
      </c>
      <c r="R41" s="188" t="s">
        <v>313</v>
      </c>
      <c r="S41" s="191">
        <f>P41/Resumo!G40</f>
        <v>0.5714285714285714</v>
      </c>
      <c r="T41" s="192">
        <v>2.5714285714285716</v>
      </c>
      <c r="U41" s="192" t="s">
        <v>313</v>
      </c>
      <c r="V41" s="96">
        <f>Resumo!L40</f>
        <v>2.5714285714285716</v>
      </c>
      <c r="W41" s="192">
        <v>2.8571428571428572</v>
      </c>
      <c r="X41" s="192" t="s">
        <v>313</v>
      </c>
      <c r="Y41" s="96">
        <f>Resumo!M40</f>
        <v>2.8571428571428572</v>
      </c>
      <c r="Z41" s="192">
        <v>2.1428571428571428</v>
      </c>
      <c r="AA41" s="192" t="s">
        <v>313</v>
      </c>
      <c r="AB41" s="96">
        <f>Resumo!N40</f>
        <v>2.1428571428571428</v>
      </c>
      <c r="AC41" s="192">
        <v>2.1428571428571428</v>
      </c>
      <c r="AD41" s="192" t="s">
        <v>313</v>
      </c>
      <c r="AE41" s="96">
        <f>Resumo!O40</f>
        <v>2.1428571428571428</v>
      </c>
      <c r="AF41" s="192">
        <v>2.5</v>
      </c>
      <c r="AG41" s="192" t="s">
        <v>313</v>
      </c>
      <c r="AH41" s="96">
        <f>Resumo!P40</f>
        <v>2.5</v>
      </c>
      <c r="AI41" s="192">
        <v>2.4</v>
      </c>
      <c r="AJ41" s="192" t="s">
        <v>313</v>
      </c>
      <c r="AK41" s="96">
        <f>Resumo!Q40</f>
        <v>2.4</v>
      </c>
      <c r="AL41" s="192">
        <v>4.1428571428571432</v>
      </c>
      <c r="AM41" s="192" t="s">
        <v>313</v>
      </c>
      <c r="AN41" s="96">
        <f>Resumo!R40</f>
        <v>4.1428571428571432</v>
      </c>
      <c r="AO41" s="192">
        <v>2.8571428571428572</v>
      </c>
      <c r="AP41" s="192" t="s">
        <v>313</v>
      </c>
      <c r="AQ41" s="198">
        <f>Resumo!S40</f>
        <v>2.8571428571428572</v>
      </c>
      <c r="AR41" s="192">
        <v>3.2857142857142856</v>
      </c>
      <c r="AS41" s="192" t="s">
        <v>313</v>
      </c>
      <c r="AT41" s="96">
        <f>Resumo!T40</f>
        <v>3.2857142857142856</v>
      </c>
      <c r="AU41" s="192">
        <v>2.8333333333333335</v>
      </c>
      <c r="AV41" s="192" t="s">
        <v>313</v>
      </c>
      <c r="AW41" s="96">
        <f>Resumo!U40</f>
        <v>2.8333333333333335</v>
      </c>
      <c r="AX41" s="192">
        <v>2.3333333333333335</v>
      </c>
      <c r="AY41" s="192" t="s">
        <v>313</v>
      </c>
      <c r="AZ41" s="96">
        <f>Resumo!V40</f>
        <v>2.3333333333333335</v>
      </c>
      <c r="BA41" s="192">
        <v>2.8571428571428572</v>
      </c>
      <c r="BB41" s="192" t="s">
        <v>313</v>
      </c>
      <c r="BC41" s="96">
        <f>Resumo!W40</f>
        <v>2.8571428571428572</v>
      </c>
      <c r="BD41" s="192">
        <v>2.7142857142857144</v>
      </c>
      <c r="BE41" s="192" t="s">
        <v>313</v>
      </c>
      <c r="BF41" s="96">
        <f>Resumo!X40</f>
        <v>2.7142857142857144</v>
      </c>
      <c r="BG41" s="192">
        <v>2.2857142857142856</v>
      </c>
      <c r="BH41" s="192" t="s">
        <v>313</v>
      </c>
      <c r="BI41" s="96">
        <f>Resumo!Y40</f>
        <v>2.2857142857142856</v>
      </c>
      <c r="BJ41" s="192">
        <v>4</v>
      </c>
      <c r="BK41" s="192" t="s">
        <v>313</v>
      </c>
      <c r="BL41" s="96">
        <f>Resumo!Z40</f>
        <v>4</v>
      </c>
      <c r="BM41" s="192">
        <f t="shared" si="8"/>
        <v>2.7949206349206346</v>
      </c>
      <c r="BN41" s="192" t="s">
        <v>313</v>
      </c>
      <c r="BO41" s="96">
        <f>Resumo!AA40</f>
        <v>2.7949206349206346</v>
      </c>
      <c r="BP41" s="192">
        <v>2.9618355388132267</v>
      </c>
      <c r="BQ41" s="192">
        <v>2.7723875661375663</v>
      </c>
      <c r="BR41" s="96">
        <f>Resumo!AC40</f>
        <v>2.8717031202670595</v>
      </c>
      <c r="BS41" s="192">
        <v>3.2562634090834592</v>
      </c>
      <c r="BT41" s="192">
        <v>3.2194672927070895</v>
      </c>
      <c r="BU41" s="96">
        <f>Resumo!AD40</f>
        <v>3.2201453098768984</v>
      </c>
      <c r="BV41" s="192">
        <v>3.2694689217072477</v>
      </c>
      <c r="BW41" s="192">
        <v>3.2622925893093866</v>
      </c>
      <c r="BX41" s="96">
        <f>Resumo!AE40</f>
        <v>3.3021077564798254</v>
      </c>
    </row>
    <row r="42" spans="2:76">
      <c r="B42" s="37" t="s">
        <v>63</v>
      </c>
      <c r="C42" t="s">
        <v>64</v>
      </c>
      <c r="D42" s="39">
        <v>203</v>
      </c>
      <c r="E42" t="s">
        <v>11</v>
      </c>
      <c r="F42" t="str">
        <f t="shared" si="1"/>
        <v>G</v>
      </c>
      <c r="G42" t="str">
        <f t="shared" si="2"/>
        <v>P</v>
      </c>
      <c r="H42" s="170">
        <v>2</v>
      </c>
      <c r="I42" s="170">
        <v>9</v>
      </c>
      <c r="J42" s="172">
        <f t="shared" si="3"/>
        <v>11</v>
      </c>
      <c r="K42" s="178">
        <v>0.2</v>
      </c>
      <c r="L42" s="178">
        <v>0.53</v>
      </c>
      <c r="M42" s="181">
        <f>Resumo!I41</f>
        <v>0.40740740740740738</v>
      </c>
      <c r="N42" s="170">
        <v>1</v>
      </c>
      <c r="O42" s="170">
        <v>5</v>
      </c>
      <c r="P42" s="172">
        <f t="shared" si="9"/>
        <v>6</v>
      </c>
      <c r="Q42" s="187">
        <f t="shared" si="4"/>
        <v>0.5</v>
      </c>
      <c r="R42" s="187">
        <f t="shared" si="5"/>
        <v>0.55555555555555558</v>
      </c>
      <c r="S42" s="191">
        <f>P42/Resumo!G41</f>
        <v>0.54545454545454541</v>
      </c>
      <c r="T42" s="192">
        <v>2</v>
      </c>
      <c r="U42" s="192">
        <v>3.3333333333333335</v>
      </c>
      <c r="V42" s="96">
        <f>Resumo!L41</f>
        <v>3.0909090909090908</v>
      </c>
      <c r="W42" s="192">
        <v>2</v>
      </c>
      <c r="X42" s="192">
        <v>3.7777777777777777</v>
      </c>
      <c r="Y42" s="96">
        <f>Resumo!M41</f>
        <v>3.4545454545454546</v>
      </c>
      <c r="Z42" s="192">
        <v>2</v>
      </c>
      <c r="AA42" s="192">
        <v>2.5714285714285716</v>
      </c>
      <c r="AB42" s="96">
        <f>Resumo!N41</f>
        <v>2.4444444444444446</v>
      </c>
      <c r="AC42" s="192">
        <v>2</v>
      </c>
      <c r="AD42" s="192">
        <v>2</v>
      </c>
      <c r="AE42" s="96">
        <f>Resumo!O41</f>
        <v>2</v>
      </c>
      <c r="AF42" s="192">
        <v>2.5</v>
      </c>
      <c r="AG42" s="192">
        <v>3.1428571428571428</v>
      </c>
      <c r="AH42" s="96">
        <f>Resumo!P41</f>
        <v>3</v>
      </c>
      <c r="AI42" s="192">
        <v>3</v>
      </c>
      <c r="AJ42" s="192">
        <v>3.5</v>
      </c>
      <c r="AK42" s="96">
        <f>Resumo!Q41</f>
        <v>3.4</v>
      </c>
      <c r="AL42" s="192">
        <v>5</v>
      </c>
      <c r="AM42" s="192">
        <v>2.3333333333333335</v>
      </c>
      <c r="AN42" s="96">
        <f>Resumo!R41</f>
        <v>2.7142857142857144</v>
      </c>
      <c r="AO42" s="192">
        <v>4</v>
      </c>
      <c r="AP42" s="192">
        <v>3.75</v>
      </c>
      <c r="AQ42" s="198">
        <f>Resumo!S41</f>
        <v>3.7777777777777777</v>
      </c>
      <c r="AR42" s="192">
        <v>4</v>
      </c>
      <c r="AS42" s="192">
        <v>3.875</v>
      </c>
      <c r="AT42" s="96">
        <f>Resumo!T41</f>
        <v>3.8888888888888888</v>
      </c>
      <c r="AU42" s="192">
        <v>4.5</v>
      </c>
      <c r="AV42" s="192">
        <v>4</v>
      </c>
      <c r="AW42" s="96">
        <f>Resumo!U41</f>
        <v>4.0999999999999996</v>
      </c>
      <c r="AX42" s="192">
        <v>2.5</v>
      </c>
      <c r="AY42" s="192">
        <v>3.25</v>
      </c>
      <c r="AZ42" s="96">
        <f>Resumo!V41</f>
        <v>3.1</v>
      </c>
      <c r="BA42" s="192">
        <v>2</v>
      </c>
      <c r="BB42" s="192">
        <v>3.75</v>
      </c>
      <c r="BC42" s="96">
        <f>Resumo!W41</f>
        <v>3.4</v>
      </c>
      <c r="BD42" s="192">
        <v>2</v>
      </c>
      <c r="BE42" s="192">
        <v>3</v>
      </c>
      <c r="BF42" s="96">
        <f>Resumo!X41</f>
        <v>2.8</v>
      </c>
      <c r="BG42" s="192">
        <v>2</v>
      </c>
      <c r="BH42" s="192">
        <v>3.25</v>
      </c>
      <c r="BI42" s="96">
        <f>Resumo!Y41</f>
        <v>3</v>
      </c>
      <c r="BJ42" s="192">
        <v>4</v>
      </c>
      <c r="BK42" s="192">
        <v>3.7142857142857144</v>
      </c>
      <c r="BL42" s="96">
        <f>Resumo!Z41</f>
        <v>3.75</v>
      </c>
      <c r="BM42" s="192">
        <f t="shared" si="8"/>
        <v>2.9</v>
      </c>
      <c r="BN42" s="192">
        <f t="shared" si="7"/>
        <v>3.2832010582010578</v>
      </c>
      <c r="BO42" s="96">
        <f>Resumo!AA41</f>
        <v>3.1947234247234246</v>
      </c>
      <c r="BP42" s="192">
        <f>AVERAGE(T42,W42,Z42,AC42,AF42,AI42,AL42,AO42,AR42,AU42,AX42,BA42,BD42,BG42,BJ42)</f>
        <v>2.9</v>
      </c>
      <c r="BQ42" s="192">
        <f>AVERAGE(BK42,BH42,BE42,BB42,AY42,AV42,AS42,AP42,AM42,AJ42,AG42,AD42,AA42,X42,U42)</f>
        <v>3.2832010582010587</v>
      </c>
      <c r="BR42" s="96">
        <f>Resumo!AC41</f>
        <v>3.1947234247234246</v>
      </c>
      <c r="BS42" s="192">
        <v>3.2568572468745698</v>
      </c>
      <c r="BT42" s="192">
        <v>3.8351065601065599</v>
      </c>
      <c r="BU42" s="96">
        <f>Resumo!AD41</f>
        <v>3.3615239392719296</v>
      </c>
      <c r="BV42" s="192">
        <v>3.2694689217072477</v>
      </c>
      <c r="BW42" s="192">
        <v>3.2622925893093866</v>
      </c>
      <c r="BX42" s="96">
        <f>Resumo!AE41</f>
        <v>3.3021077564798254</v>
      </c>
    </row>
    <row r="43" spans="2:76">
      <c r="B43" s="37" t="s">
        <v>237</v>
      </c>
      <c r="C43" t="s">
        <v>238</v>
      </c>
      <c r="D43" s="39">
        <v>204</v>
      </c>
      <c r="E43" t="s">
        <v>12</v>
      </c>
      <c r="F43" t="str">
        <f t="shared" si="1"/>
        <v>G</v>
      </c>
      <c r="G43" t="str">
        <f t="shared" si="2"/>
        <v>P</v>
      </c>
      <c r="H43" s="170">
        <v>6</v>
      </c>
      <c r="I43" s="170">
        <v>1</v>
      </c>
      <c r="J43" s="172">
        <f t="shared" si="3"/>
        <v>7</v>
      </c>
      <c r="K43" s="176">
        <v>0.33</v>
      </c>
      <c r="L43" s="176">
        <v>0.14000000000000001</v>
      </c>
      <c r="M43" s="181">
        <f>Resumo!I42</f>
        <v>0.28000000000000003</v>
      </c>
      <c r="N43" s="170">
        <v>5</v>
      </c>
      <c r="O43" s="170">
        <v>1</v>
      </c>
      <c r="P43" s="172">
        <f t="shared" si="9"/>
        <v>6</v>
      </c>
      <c r="Q43" s="187">
        <f t="shared" si="4"/>
        <v>0.83333333333333337</v>
      </c>
      <c r="R43" s="187">
        <f t="shared" si="5"/>
        <v>1</v>
      </c>
      <c r="S43" s="191">
        <f>P43/Resumo!G42</f>
        <v>0.8571428571428571</v>
      </c>
      <c r="T43" s="192">
        <v>3.1666666666666665</v>
      </c>
      <c r="U43" s="192">
        <v>4</v>
      </c>
      <c r="V43" s="96">
        <f>Resumo!L42</f>
        <v>3.2857142857142856</v>
      </c>
      <c r="W43" s="192">
        <v>3.8</v>
      </c>
      <c r="X43" s="192">
        <v>4</v>
      </c>
      <c r="Y43" s="96">
        <f>Resumo!M42</f>
        <v>3.8333333333333335</v>
      </c>
      <c r="Z43" s="192">
        <v>2.8</v>
      </c>
      <c r="AA43" s="192">
        <v>4</v>
      </c>
      <c r="AB43" s="96">
        <f>Resumo!N42</f>
        <v>3</v>
      </c>
      <c r="AC43" s="192">
        <v>3.4</v>
      </c>
      <c r="AD43" s="192">
        <v>4</v>
      </c>
      <c r="AE43" s="96">
        <f>Resumo!O42</f>
        <v>3.5</v>
      </c>
      <c r="AF43" s="192">
        <v>2.8</v>
      </c>
      <c r="AG43" s="192">
        <v>3</v>
      </c>
      <c r="AH43" s="96">
        <f>Resumo!P42</f>
        <v>2.8333333333333335</v>
      </c>
      <c r="AI43" s="192">
        <v>3.5</v>
      </c>
      <c r="AJ43" s="192">
        <v>4</v>
      </c>
      <c r="AK43" s="96">
        <f>Resumo!Q42</f>
        <v>3.6</v>
      </c>
      <c r="AL43" s="192">
        <v>3.2</v>
      </c>
      <c r="AM43" s="192">
        <v>4</v>
      </c>
      <c r="AN43" s="96">
        <f>Resumo!R42</f>
        <v>3.3333333333333335</v>
      </c>
      <c r="AO43" s="192">
        <v>3.6</v>
      </c>
      <c r="AP43" s="192">
        <v>4</v>
      </c>
      <c r="AQ43" s="198">
        <f>Resumo!S42</f>
        <v>3.6666666666666665</v>
      </c>
      <c r="AR43" s="192">
        <v>4.5999999999999996</v>
      </c>
      <c r="AS43" s="192">
        <v>4</v>
      </c>
      <c r="AT43" s="96">
        <f>Resumo!T42</f>
        <v>4.5</v>
      </c>
      <c r="AU43" s="192">
        <v>4.25</v>
      </c>
      <c r="AV43" s="192">
        <v>4</v>
      </c>
      <c r="AW43" s="96">
        <f>Resumo!U42</f>
        <v>4.2</v>
      </c>
      <c r="AX43" s="192">
        <v>3</v>
      </c>
      <c r="AY43" s="192">
        <v>4</v>
      </c>
      <c r="AZ43" s="96">
        <f>Resumo!V42</f>
        <v>3.1666666666666665</v>
      </c>
      <c r="BA43" s="192">
        <v>3.2</v>
      </c>
      <c r="BB43" s="192">
        <v>4</v>
      </c>
      <c r="BC43" s="96">
        <f>Resumo!W42</f>
        <v>3.3333333333333335</v>
      </c>
      <c r="BD43" s="192">
        <v>3.25</v>
      </c>
      <c r="BE43" s="192">
        <v>4</v>
      </c>
      <c r="BF43" s="96">
        <f>Resumo!X42</f>
        <v>3.4</v>
      </c>
      <c r="BG43" s="192">
        <v>3.8</v>
      </c>
      <c r="BH43" s="192">
        <v>4</v>
      </c>
      <c r="BI43" s="96">
        <f>Resumo!Y42</f>
        <v>3.8333333333333335</v>
      </c>
      <c r="BJ43" s="192">
        <v>4.5999999999999996</v>
      </c>
      <c r="BK43" s="192">
        <v>5</v>
      </c>
      <c r="BL43" s="96">
        <f>Resumo!Z42</f>
        <v>4.666666666666667</v>
      </c>
      <c r="BM43" s="192">
        <f t="shared" si="8"/>
        <v>3.5311111111111111</v>
      </c>
      <c r="BN43" s="192">
        <f t="shared" si="7"/>
        <v>4</v>
      </c>
      <c r="BO43" s="96">
        <f>Resumo!AA42</f>
        <v>3.6101587301587301</v>
      </c>
      <c r="BP43" s="192">
        <f>AVERAGE(BJ43:BJ47,BG43:BG47,BD43:BD47,BA43:BA47,AX43:AX47,AU43:AU47,AR43:AR47,AO43:AO47,AL43:AL47,AI43:AI47,AF43:AF47,AC43:AC47,Z43:Z47,W43:W47,T43:T47)</f>
        <v>3.6736853394748139</v>
      </c>
      <c r="BQ43" s="192">
        <f>AVERAGE(BK43:BK47,BH43:BH47,BE43:BE47,BB43:BB47,AY43:AY47,AV43:AV47,AS43:AS47,AP43:AP47,AM43:AM47,AJ43:AJ47,AG43:AG47,AD43:AD47,AA43:AA47,X43:X47,U43:U47)</f>
        <v>3.4844444444444451</v>
      </c>
      <c r="BR43" s="96">
        <f>Resumo!AC42</f>
        <v>3.4819457431457415</v>
      </c>
      <c r="BS43" s="192">
        <v>3.2562634090834592</v>
      </c>
      <c r="BT43" s="192">
        <v>3.2194672927070895</v>
      </c>
      <c r="BU43" s="96">
        <f>Resumo!AD42</f>
        <v>3.2201453098768984</v>
      </c>
      <c r="BV43" s="192">
        <v>3.2694689217072477</v>
      </c>
      <c r="BW43" s="192">
        <v>3.2622925893093866</v>
      </c>
      <c r="BX43" s="96">
        <f>Resumo!AE42</f>
        <v>3.3021077564798254</v>
      </c>
    </row>
    <row r="44" spans="2:76">
      <c r="B44" s="37" t="s">
        <v>253</v>
      </c>
      <c r="C44" t="s">
        <v>254</v>
      </c>
      <c r="D44" s="39">
        <v>204</v>
      </c>
      <c r="E44" t="s">
        <v>12</v>
      </c>
      <c r="F44" t="str">
        <f t="shared" si="1"/>
        <v>G</v>
      </c>
      <c r="G44" t="str">
        <f t="shared" si="2"/>
        <v>P</v>
      </c>
      <c r="H44" s="170">
        <v>4</v>
      </c>
      <c r="I44" s="170">
        <v>4</v>
      </c>
      <c r="J44" s="172">
        <f t="shared" si="3"/>
        <v>8</v>
      </c>
      <c r="K44" s="176">
        <v>0.22</v>
      </c>
      <c r="L44" s="176">
        <v>0.28999999999999998</v>
      </c>
      <c r="M44" s="181">
        <f>Resumo!I43</f>
        <v>0.25</v>
      </c>
      <c r="N44" s="170">
        <v>1</v>
      </c>
      <c r="O44" s="170">
        <v>2</v>
      </c>
      <c r="P44" s="172">
        <f t="shared" si="9"/>
        <v>3</v>
      </c>
      <c r="Q44" s="187">
        <f t="shared" si="4"/>
        <v>0.25</v>
      </c>
      <c r="R44" s="187">
        <f t="shared" si="5"/>
        <v>0.5</v>
      </c>
      <c r="S44" s="191">
        <f>P44/Resumo!G43</f>
        <v>0.375</v>
      </c>
      <c r="T44" s="192">
        <v>3.5</v>
      </c>
      <c r="U44" s="192">
        <v>4.25</v>
      </c>
      <c r="V44" s="96">
        <f>Resumo!L43</f>
        <v>3.875</v>
      </c>
      <c r="W44" s="192">
        <v>4.25</v>
      </c>
      <c r="X44" s="192">
        <v>4.75</v>
      </c>
      <c r="Y44" s="96">
        <f>Resumo!M43</f>
        <v>4.5</v>
      </c>
      <c r="Z44" s="192">
        <v>3.25</v>
      </c>
      <c r="AA44" s="192">
        <v>4.25</v>
      </c>
      <c r="AB44" s="96">
        <f>Resumo!N43</f>
        <v>3.75</v>
      </c>
      <c r="AC44" s="192">
        <v>2.75</v>
      </c>
      <c r="AD44" s="192">
        <v>3.6666666666666665</v>
      </c>
      <c r="AE44" s="96">
        <f>Resumo!O43</f>
        <v>3.1428571428571428</v>
      </c>
      <c r="AF44" s="192">
        <v>4</v>
      </c>
      <c r="AG44" s="192">
        <v>4</v>
      </c>
      <c r="AH44" s="96">
        <f>Resumo!P43</f>
        <v>4</v>
      </c>
      <c r="AI44" s="192">
        <v>3.5</v>
      </c>
      <c r="AJ44" s="192">
        <v>3.5</v>
      </c>
      <c r="AK44" s="96">
        <f>Resumo!Q43</f>
        <v>3.5</v>
      </c>
      <c r="AL44" s="192">
        <v>4.333333333333333</v>
      </c>
      <c r="AM44" s="192">
        <v>5</v>
      </c>
      <c r="AN44" s="96">
        <f>Resumo!R43</f>
        <v>4.666666666666667</v>
      </c>
      <c r="AO44" s="192">
        <v>4</v>
      </c>
      <c r="AP44" s="192">
        <v>4.5</v>
      </c>
      <c r="AQ44" s="198">
        <f>Resumo!S43</f>
        <v>4.25</v>
      </c>
      <c r="AR44" s="192">
        <v>4.75</v>
      </c>
      <c r="AS44" s="192">
        <v>3.75</v>
      </c>
      <c r="AT44" s="96">
        <f>Resumo!T43</f>
        <v>4.25</v>
      </c>
      <c r="AU44" s="192">
        <v>4.75</v>
      </c>
      <c r="AV44" s="192">
        <v>3.75</v>
      </c>
      <c r="AW44" s="96">
        <f>Resumo!U43</f>
        <v>4.25</v>
      </c>
      <c r="AX44" s="192">
        <v>3.25</v>
      </c>
      <c r="AY44" s="192">
        <v>3.6666666666666665</v>
      </c>
      <c r="AZ44" s="96">
        <f>Resumo!V43</f>
        <v>3.4285714285714284</v>
      </c>
      <c r="BA44" s="192">
        <v>4</v>
      </c>
      <c r="BB44" s="192">
        <v>4</v>
      </c>
      <c r="BC44" s="96">
        <f>Resumo!W43</f>
        <v>4</v>
      </c>
      <c r="BD44" s="192">
        <v>3.5</v>
      </c>
      <c r="BE44" s="192">
        <v>4</v>
      </c>
      <c r="BF44" s="96">
        <f>Resumo!X43</f>
        <v>3.75</v>
      </c>
      <c r="BG44" s="192">
        <v>3.5</v>
      </c>
      <c r="BH44" s="192">
        <v>4</v>
      </c>
      <c r="BI44" s="96">
        <f>Resumo!Y43</f>
        <v>3.75</v>
      </c>
      <c r="BJ44" s="192">
        <v>4.5</v>
      </c>
      <c r="BK44" s="192">
        <v>5</v>
      </c>
      <c r="BL44" s="96">
        <f>Resumo!Z43</f>
        <v>4.75</v>
      </c>
      <c r="BM44" s="192">
        <f t="shared" si="8"/>
        <v>3.8555555555555552</v>
      </c>
      <c r="BN44" s="192">
        <f t="shared" si="7"/>
        <v>4.1388888888888893</v>
      </c>
      <c r="BO44" s="96">
        <f>Resumo!AA43</f>
        <v>3.9908730158730159</v>
      </c>
      <c r="BP44" s="192">
        <f>AVERAGE(BJ43:BJ47,BG43:BG47,BD43:BD47,BA43:BA47,AX43:AX47,AU43:AU47,AR43:AR47,AO43:AO47,AL43:AL47,AI43:AI47,AF43:AF47,AC43:AC47,Z43:Z47,W43:W47,T43:T47)</f>
        <v>3.6736853394748139</v>
      </c>
      <c r="BQ44" s="192">
        <f>AVERAGE(BK43:BK47,BH43:BH47,BE43:BE47,BB43:BB47,AY43:AY47,AV43:AV47,AS43:AS47,AP43:AP47,AM43:AM47,AJ43:AJ47,AG43:AG47,AD43:AD47,AA43:AA47,X43:X47,U43:U47)</f>
        <v>3.4844444444444451</v>
      </c>
      <c r="BR44" s="96">
        <f>Resumo!AC43</f>
        <v>3.4819457431457415</v>
      </c>
      <c r="BS44" s="192">
        <v>3.2562634090834592</v>
      </c>
      <c r="BT44" s="192">
        <v>3.2194672927070895</v>
      </c>
      <c r="BU44" s="96">
        <f>Resumo!AD43</f>
        <v>3.2201453098768984</v>
      </c>
      <c r="BV44" s="192">
        <v>3.2694689217072477</v>
      </c>
      <c r="BW44" s="192">
        <v>3.2622925893093866</v>
      </c>
      <c r="BX44" s="96">
        <f>Resumo!AE43</f>
        <v>3.3021077564798254</v>
      </c>
    </row>
    <row r="45" spans="2:76">
      <c r="B45" s="37" t="s">
        <v>223</v>
      </c>
      <c r="C45" t="s">
        <v>224</v>
      </c>
      <c r="D45" s="39">
        <v>204</v>
      </c>
      <c r="E45" t="s">
        <v>12</v>
      </c>
      <c r="F45" t="str">
        <f t="shared" si="1"/>
        <v>G</v>
      </c>
      <c r="G45" t="str">
        <f t="shared" si="2"/>
        <v>P</v>
      </c>
      <c r="H45" s="170">
        <v>21</v>
      </c>
      <c r="I45" s="170">
        <v>4</v>
      </c>
      <c r="J45" s="172">
        <f t="shared" si="3"/>
        <v>25</v>
      </c>
      <c r="K45" s="176">
        <v>0.34</v>
      </c>
      <c r="L45" s="176">
        <v>0.5</v>
      </c>
      <c r="M45" s="181">
        <f>Resumo!I44</f>
        <v>0.35714285714285715</v>
      </c>
      <c r="N45" s="170">
        <v>13</v>
      </c>
      <c r="O45" s="170">
        <v>3</v>
      </c>
      <c r="P45" s="172">
        <f t="shared" si="9"/>
        <v>16</v>
      </c>
      <c r="Q45" s="187">
        <f t="shared" si="4"/>
        <v>0.61904761904761907</v>
      </c>
      <c r="R45" s="187">
        <f t="shared" si="5"/>
        <v>0.75</v>
      </c>
      <c r="S45" s="191">
        <f>P45/Resumo!G44</f>
        <v>0.64</v>
      </c>
      <c r="T45" s="192">
        <v>3.4</v>
      </c>
      <c r="U45" s="192">
        <v>3.5</v>
      </c>
      <c r="V45" s="96">
        <f>Resumo!L44</f>
        <v>3.4166666666666665</v>
      </c>
      <c r="W45" s="192">
        <v>3.3809523809523809</v>
      </c>
      <c r="X45" s="192">
        <v>3</v>
      </c>
      <c r="Y45" s="96">
        <f>Resumo!M44</f>
        <v>3.32</v>
      </c>
      <c r="Z45" s="192">
        <v>2.6666666666666665</v>
      </c>
      <c r="AA45" s="192">
        <v>3</v>
      </c>
      <c r="AB45" s="96">
        <f>Resumo!N44</f>
        <v>2.72</v>
      </c>
      <c r="AC45" s="192">
        <v>2.6</v>
      </c>
      <c r="AD45" s="192">
        <v>3</v>
      </c>
      <c r="AE45" s="96">
        <f>Resumo!O44</f>
        <v>2.6666666666666665</v>
      </c>
      <c r="AF45" s="192">
        <v>3.1428571428571428</v>
      </c>
      <c r="AG45" s="192">
        <v>3.5</v>
      </c>
      <c r="AH45" s="96">
        <f>Resumo!P44</f>
        <v>3.2</v>
      </c>
      <c r="AI45" s="192">
        <v>3</v>
      </c>
      <c r="AJ45" s="192">
        <v>3.25</v>
      </c>
      <c r="AK45" s="96">
        <f>Resumo!Q44</f>
        <v>3.04</v>
      </c>
      <c r="AL45" s="192">
        <v>3.736842105263158</v>
      </c>
      <c r="AM45" s="192">
        <v>3.3333333333333335</v>
      </c>
      <c r="AN45" s="96">
        <f>Resumo!R44</f>
        <v>3.6818181818181817</v>
      </c>
      <c r="AO45" s="192">
        <v>3.55</v>
      </c>
      <c r="AP45" s="192">
        <v>3.25</v>
      </c>
      <c r="AQ45" s="198">
        <f>Resumo!S44</f>
        <v>3.5</v>
      </c>
      <c r="AR45" s="192">
        <v>3.5238095238095237</v>
      </c>
      <c r="AS45" s="192">
        <v>3</v>
      </c>
      <c r="AT45" s="96">
        <f>Resumo!T44</f>
        <v>3.44</v>
      </c>
      <c r="AU45" s="192">
        <v>3.2857142857142856</v>
      </c>
      <c r="AV45" s="192">
        <v>3.25</v>
      </c>
      <c r="AW45" s="96">
        <f>Resumo!U44</f>
        <v>3.28</v>
      </c>
      <c r="AX45" s="192">
        <v>3.4761904761904763</v>
      </c>
      <c r="AY45" s="192">
        <v>3.25</v>
      </c>
      <c r="AZ45" s="96">
        <f>Resumo!V44</f>
        <v>3.44</v>
      </c>
      <c r="BA45" s="192">
        <v>3.6190476190476191</v>
      </c>
      <c r="BB45" s="192">
        <v>3.25</v>
      </c>
      <c r="BC45" s="96">
        <f>Resumo!W44</f>
        <v>3.56</v>
      </c>
      <c r="BD45" s="192">
        <v>3.45</v>
      </c>
      <c r="BE45" s="192">
        <v>3.25</v>
      </c>
      <c r="BF45" s="96">
        <f>Resumo!X44</f>
        <v>3.4166666666666665</v>
      </c>
      <c r="BG45" s="192">
        <v>3.05</v>
      </c>
      <c r="BH45" s="192">
        <v>3.5</v>
      </c>
      <c r="BI45" s="96">
        <f>Resumo!Y44</f>
        <v>3.125</v>
      </c>
      <c r="BJ45" s="192">
        <v>3.8095238095238093</v>
      </c>
      <c r="BK45" s="192">
        <v>3.5</v>
      </c>
      <c r="BL45" s="96">
        <f>Resumo!Z44</f>
        <v>3.76</v>
      </c>
      <c r="BM45" s="192">
        <f t="shared" si="8"/>
        <v>3.3127736006683373</v>
      </c>
      <c r="BN45" s="192">
        <f t="shared" si="7"/>
        <v>3.2555555555555551</v>
      </c>
      <c r="BO45" s="96">
        <f>Resumo!AA44</f>
        <v>3.3044545454545453</v>
      </c>
      <c r="BP45" s="192">
        <v>3.6736853394748139</v>
      </c>
      <c r="BQ45" s="192">
        <v>3.4844444444444451</v>
      </c>
      <c r="BR45" s="96">
        <f>Resumo!AC44</f>
        <v>3.4819457431457415</v>
      </c>
      <c r="BS45" s="192">
        <v>3.2562634090834592</v>
      </c>
      <c r="BT45" s="192">
        <v>3.2194672927070895</v>
      </c>
      <c r="BU45" s="96">
        <f>Resumo!AD44</f>
        <v>3.2201453098768984</v>
      </c>
      <c r="BV45" s="192">
        <v>3.2694689217072477</v>
      </c>
      <c r="BW45" s="192">
        <v>3.2622925893093866</v>
      </c>
      <c r="BX45" s="96">
        <f>Resumo!AE44</f>
        <v>3.3021077564798254</v>
      </c>
    </row>
    <row r="46" spans="2:76">
      <c r="B46" s="37" t="s">
        <v>152</v>
      </c>
      <c r="C46" t="s">
        <v>153</v>
      </c>
      <c r="D46" s="39">
        <v>204</v>
      </c>
      <c r="E46" t="s">
        <v>12</v>
      </c>
      <c r="F46" t="str">
        <f t="shared" si="1"/>
        <v>M</v>
      </c>
      <c r="G46" t="str">
        <f t="shared" si="2"/>
        <v>P</v>
      </c>
      <c r="H46" s="170">
        <v>9</v>
      </c>
      <c r="I46" s="170">
        <v>2</v>
      </c>
      <c r="J46" s="172">
        <f t="shared" si="3"/>
        <v>11</v>
      </c>
      <c r="K46" s="176">
        <v>0.43</v>
      </c>
      <c r="L46" s="176">
        <v>0.22</v>
      </c>
      <c r="M46" s="181">
        <f>Resumo!I45</f>
        <v>0.36666666666666664</v>
      </c>
      <c r="N46" s="170">
        <v>5</v>
      </c>
      <c r="O46" s="170">
        <v>1</v>
      </c>
      <c r="P46" s="172">
        <f t="shared" si="9"/>
        <v>6</v>
      </c>
      <c r="Q46" s="187">
        <f t="shared" si="4"/>
        <v>0.55555555555555558</v>
      </c>
      <c r="R46" s="187">
        <f t="shared" si="5"/>
        <v>0.5</v>
      </c>
      <c r="S46" s="191">
        <f>P46/Resumo!G45</f>
        <v>0.54545454545454541</v>
      </c>
      <c r="T46" s="192">
        <v>3</v>
      </c>
      <c r="U46" s="192">
        <v>2.5</v>
      </c>
      <c r="V46" s="96">
        <f>Resumo!L45</f>
        <v>2.9090909090909092</v>
      </c>
      <c r="W46" s="192">
        <v>3.1111111111111112</v>
      </c>
      <c r="X46" s="192">
        <v>2.5</v>
      </c>
      <c r="Y46" s="96">
        <f>Resumo!M45</f>
        <v>3</v>
      </c>
      <c r="Z46" s="192">
        <v>2.2222222222222223</v>
      </c>
      <c r="AA46" s="192">
        <v>2.5</v>
      </c>
      <c r="AB46" s="96">
        <f>Resumo!N45</f>
        <v>2.2727272727272729</v>
      </c>
      <c r="AC46" s="192">
        <v>2.4444444444444446</v>
      </c>
      <c r="AD46" s="192">
        <v>2.5</v>
      </c>
      <c r="AE46" s="96">
        <f>Resumo!O45</f>
        <v>2.4545454545454546</v>
      </c>
      <c r="AF46" s="192">
        <v>2</v>
      </c>
      <c r="AG46" s="192">
        <v>2.5</v>
      </c>
      <c r="AH46" s="96">
        <f>Resumo!P45</f>
        <v>2.0909090909090908</v>
      </c>
      <c r="AI46" s="192">
        <v>2.3333333333333335</v>
      </c>
      <c r="AJ46" s="192">
        <v>2.5</v>
      </c>
      <c r="AK46" s="96">
        <f>Resumo!Q45</f>
        <v>2.3636363636363638</v>
      </c>
      <c r="AL46" s="192">
        <v>2.25</v>
      </c>
      <c r="AM46" s="192">
        <v>2.5</v>
      </c>
      <c r="AN46" s="96">
        <f>Resumo!R45</f>
        <v>2.2999999999999998</v>
      </c>
      <c r="AO46" s="192">
        <v>2.6666666666666665</v>
      </c>
      <c r="AP46" s="192">
        <v>2.5</v>
      </c>
      <c r="AQ46" s="198">
        <f>Resumo!S45</f>
        <v>2.6363636363636362</v>
      </c>
      <c r="AR46" s="192">
        <v>3.1111111111111112</v>
      </c>
      <c r="AS46" s="192">
        <v>2.5</v>
      </c>
      <c r="AT46" s="96">
        <f>Resumo!T45</f>
        <v>3</v>
      </c>
      <c r="AU46" s="192">
        <v>3.3333333333333335</v>
      </c>
      <c r="AV46" s="192">
        <v>2.5</v>
      </c>
      <c r="AW46" s="96">
        <f>Resumo!U45</f>
        <v>3.1818181818181817</v>
      </c>
      <c r="AX46" s="192">
        <v>2.5555555555555554</v>
      </c>
      <c r="AY46" s="192">
        <v>2.5</v>
      </c>
      <c r="AZ46" s="96">
        <f>Resumo!V45</f>
        <v>2.5454545454545454</v>
      </c>
      <c r="BA46" s="192">
        <v>3</v>
      </c>
      <c r="BB46" s="192">
        <v>2.5</v>
      </c>
      <c r="BC46" s="96">
        <f>Resumo!W45</f>
        <v>2.9090909090909092</v>
      </c>
      <c r="BD46" s="192">
        <v>2.7777777777777777</v>
      </c>
      <c r="BE46" s="192">
        <v>2.5</v>
      </c>
      <c r="BF46" s="96">
        <f>Resumo!X45</f>
        <v>2.7272727272727271</v>
      </c>
      <c r="BG46" s="192">
        <v>2.8888888888888888</v>
      </c>
      <c r="BH46" s="192">
        <v>2.5</v>
      </c>
      <c r="BI46" s="96">
        <f>Resumo!Y45</f>
        <v>2.8181818181818183</v>
      </c>
      <c r="BJ46" s="192">
        <v>3.6666666666666665</v>
      </c>
      <c r="BK46" s="192">
        <v>2.5</v>
      </c>
      <c r="BL46" s="96">
        <f>Resumo!Z45</f>
        <v>3.4545454545454546</v>
      </c>
      <c r="BM46" s="192">
        <f t="shared" si="8"/>
        <v>2.7574074074074071</v>
      </c>
      <c r="BN46" s="192">
        <f t="shared" si="7"/>
        <v>2.5</v>
      </c>
      <c r="BO46" s="96">
        <f>Resumo!AA45</f>
        <v>2.7109090909090914</v>
      </c>
      <c r="BP46" s="192">
        <v>3.6736853394748139</v>
      </c>
      <c r="BQ46" s="192">
        <v>3.4844444444444451</v>
      </c>
      <c r="BR46" s="96">
        <f>Resumo!AC45</f>
        <v>3.4819457431457415</v>
      </c>
      <c r="BS46" s="192">
        <v>3.2562634090834592</v>
      </c>
      <c r="BT46" s="192">
        <v>3.2194672927070895</v>
      </c>
      <c r="BU46" s="96">
        <f>Resumo!AD45</f>
        <v>3.2201453098768984</v>
      </c>
      <c r="BV46" s="192">
        <v>3.2694689217072477</v>
      </c>
      <c r="BW46" s="192">
        <v>3.2622925893093866</v>
      </c>
      <c r="BX46" s="96">
        <f>Resumo!AE45</f>
        <v>3.3021077564798254</v>
      </c>
    </row>
    <row r="47" spans="2:76">
      <c r="B47" s="37" t="s">
        <v>204</v>
      </c>
      <c r="C47" t="s">
        <v>205</v>
      </c>
      <c r="D47" s="39">
        <v>204</v>
      </c>
      <c r="E47" t="s">
        <v>12</v>
      </c>
      <c r="F47" t="str">
        <f t="shared" si="1"/>
        <v>M</v>
      </c>
      <c r="G47" t="str">
        <f t="shared" si="2"/>
        <v>P</v>
      </c>
      <c r="H47" s="170">
        <v>1</v>
      </c>
      <c r="I47" s="170">
        <v>4</v>
      </c>
      <c r="J47" s="172">
        <f t="shared" si="3"/>
        <v>5</v>
      </c>
      <c r="K47" s="176">
        <v>0.2</v>
      </c>
      <c r="L47" s="176">
        <v>0.5</v>
      </c>
      <c r="M47" s="181">
        <f>Resumo!I46</f>
        <v>0.38461538461538464</v>
      </c>
      <c r="N47" s="170">
        <v>1</v>
      </c>
      <c r="O47" s="170">
        <v>3</v>
      </c>
      <c r="P47" s="172">
        <f t="shared" si="9"/>
        <v>4</v>
      </c>
      <c r="Q47" s="187">
        <f t="shared" si="4"/>
        <v>1</v>
      </c>
      <c r="R47" s="187">
        <f t="shared" si="5"/>
        <v>0.75</v>
      </c>
      <c r="S47" s="191">
        <f>P47/Resumo!G46</f>
        <v>0.8</v>
      </c>
      <c r="T47" s="192">
        <v>5</v>
      </c>
      <c r="U47" s="192">
        <v>3.75</v>
      </c>
      <c r="V47" s="96">
        <f>Resumo!L46</f>
        <v>4</v>
      </c>
      <c r="W47" s="192">
        <v>5</v>
      </c>
      <c r="X47" s="192">
        <v>3.75</v>
      </c>
      <c r="Y47" s="96">
        <f>Resumo!M46</f>
        <v>4</v>
      </c>
      <c r="Z47" s="192">
        <v>5</v>
      </c>
      <c r="AA47" s="192">
        <v>3.3333333333333335</v>
      </c>
      <c r="AB47" s="96">
        <f>Resumo!N46</f>
        <v>3.75</v>
      </c>
      <c r="AC47" s="192">
        <v>5</v>
      </c>
      <c r="AD47" s="192">
        <v>2.5</v>
      </c>
      <c r="AE47" s="96">
        <f>Resumo!O46</f>
        <v>3</v>
      </c>
      <c r="AF47" s="192">
        <v>5</v>
      </c>
      <c r="AG47" s="192">
        <v>4</v>
      </c>
      <c r="AH47" s="96">
        <f>Resumo!P46</f>
        <v>4.2</v>
      </c>
      <c r="AI47" s="192">
        <v>5</v>
      </c>
      <c r="AJ47" s="192">
        <v>4.5</v>
      </c>
      <c r="AK47" s="96">
        <f>Resumo!Q46</f>
        <v>4.5999999999999996</v>
      </c>
      <c r="AL47" s="192"/>
      <c r="AM47" s="192">
        <v>1</v>
      </c>
      <c r="AN47" s="96">
        <f>Resumo!R46</f>
        <v>1</v>
      </c>
      <c r="AO47" s="192">
        <v>5</v>
      </c>
      <c r="AP47" s="192">
        <v>4</v>
      </c>
      <c r="AQ47" s="198">
        <f>Resumo!S46</f>
        <v>4.2</v>
      </c>
      <c r="AR47" s="192">
        <v>5</v>
      </c>
      <c r="AS47" s="192">
        <v>4</v>
      </c>
      <c r="AT47" s="96">
        <f>Resumo!T46</f>
        <v>4.2</v>
      </c>
      <c r="AU47" s="192">
        <v>5</v>
      </c>
      <c r="AV47" s="192">
        <v>3.25</v>
      </c>
      <c r="AW47" s="96">
        <f>Resumo!U46</f>
        <v>3.6</v>
      </c>
      <c r="AX47" s="192">
        <v>5</v>
      </c>
      <c r="AY47" s="192">
        <v>4</v>
      </c>
      <c r="AZ47" s="96">
        <f>Resumo!V46</f>
        <v>4.2</v>
      </c>
      <c r="BA47" s="192">
        <v>5</v>
      </c>
      <c r="BB47" s="192">
        <v>4</v>
      </c>
      <c r="BC47" s="96">
        <f>Resumo!W46</f>
        <v>4.2</v>
      </c>
      <c r="BD47" s="192">
        <v>5</v>
      </c>
      <c r="BE47" s="192">
        <v>4</v>
      </c>
      <c r="BF47" s="96">
        <f>Resumo!X46</f>
        <v>4.2</v>
      </c>
      <c r="BG47" s="192">
        <v>5</v>
      </c>
      <c r="BH47" s="192">
        <v>3.3333333333333335</v>
      </c>
      <c r="BI47" s="96">
        <f>Resumo!Y46</f>
        <v>3.75</v>
      </c>
      <c r="BJ47" s="192">
        <v>5</v>
      </c>
      <c r="BK47" s="192">
        <v>3.5</v>
      </c>
      <c r="BL47" s="96">
        <f>Resumo!Z46</f>
        <v>4</v>
      </c>
      <c r="BM47" s="192">
        <f t="shared" si="8"/>
        <v>5</v>
      </c>
      <c r="BN47" s="192">
        <f t="shared" si="7"/>
        <v>3.5277777777777781</v>
      </c>
      <c r="BO47" s="96">
        <f>Resumo!AA46</f>
        <v>3.7933333333333339</v>
      </c>
      <c r="BP47" s="192">
        <v>3.6736853394748139</v>
      </c>
      <c r="BQ47" s="192">
        <v>3.4844444444444451</v>
      </c>
      <c r="BR47" s="96">
        <f>Resumo!AC46</f>
        <v>3.4819457431457415</v>
      </c>
      <c r="BS47" s="192">
        <v>3.2562634090834592</v>
      </c>
      <c r="BT47" s="192">
        <v>3.2194672927070895</v>
      </c>
      <c r="BU47" s="96">
        <f>Resumo!AD46</f>
        <v>3.2201453098768984</v>
      </c>
      <c r="BV47" s="192">
        <v>3.2694689217072477</v>
      </c>
      <c r="BW47" s="192">
        <v>3.2622925893093866</v>
      </c>
      <c r="BX47" s="96">
        <f>Resumo!AE46</f>
        <v>3.3021077564798254</v>
      </c>
    </row>
    <row r="48" spans="2:76">
      <c r="B48" s="37" t="s">
        <v>49</v>
      </c>
      <c r="C48" t="s">
        <v>50</v>
      </c>
      <c r="D48" s="39">
        <v>205</v>
      </c>
      <c r="E48" t="s">
        <v>25</v>
      </c>
      <c r="F48" t="str">
        <f t="shared" si="1"/>
        <v>G</v>
      </c>
      <c r="G48" t="str">
        <f t="shared" si="2"/>
        <v>P</v>
      </c>
      <c r="H48" s="170">
        <v>7</v>
      </c>
      <c r="I48" s="170">
        <v>7</v>
      </c>
      <c r="J48" s="172">
        <f t="shared" si="3"/>
        <v>14</v>
      </c>
      <c r="K48" s="176">
        <v>0.39</v>
      </c>
      <c r="L48" s="176">
        <v>0.28000000000000003</v>
      </c>
      <c r="M48" s="181">
        <f>Resumo!I47</f>
        <v>0.33333333333333331</v>
      </c>
      <c r="N48" s="170">
        <v>7</v>
      </c>
      <c r="O48" s="170">
        <v>5</v>
      </c>
      <c r="P48" s="172">
        <f t="shared" si="9"/>
        <v>12</v>
      </c>
      <c r="Q48" s="187">
        <f t="shared" si="4"/>
        <v>1</v>
      </c>
      <c r="R48" s="187">
        <f t="shared" si="5"/>
        <v>0.7142857142857143</v>
      </c>
      <c r="S48" s="191">
        <f>P48/Resumo!G47</f>
        <v>0.92307692307692313</v>
      </c>
      <c r="T48" s="192">
        <v>3.5714285714285716</v>
      </c>
      <c r="U48" s="192">
        <v>3.1428571428571428</v>
      </c>
      <c r="V48" s="96">
        <f>Resumo!L47</f>
        <v>3.3571428571428572</v>
      </c>
      <c r="W48" s="192">
        <v>3.5714285714285716</v>
      </c>
      <c r="X48" s="192">
        <v>3.4285714285714284</v>
      </c>
      <c r="Y48" s="96">
        <f>Resumo!M47</f>
        <v>3.5</v>
      </c>
      <c r="Z48" s="192">
        <v>3</v>
      </c>
      <c r="AA48" s="192">
        <v>2.7142857142857144</v>
      </c>
      <c r="AB48" s="96">
        <f>Resumo!N47</f>
        <v>2.8571428571428572</v>
      </c>
      <c r="AC48" s="192">
        <v>2.7142857142857144</v>
      </c>
      <c r="AD48" s="192">
        <v>3.4285714285714284</v>
      </c>
      <c r="AE48" s="96">
        <f>Resumo!O47</f>
        <v>3.0714285714285716</v>
      </c>
      <c r="AF48" s="192">
        <v>2.4285714285714284</v>
      </c>
      <c r="AG48" s="192">
        <v>3</v>
      </c>
      <c r="AH48" s="96">
        <f>Resumo!P47</f>
        <v>2.7142857142857144</v>
      </c>
      <c r="AI48" s="192">
        <v>3.2857142857142856</v>
      </c>
      <c r="AJ48" s="192">
        <v>2.8571428571428572</v>
      </c>
      <c r="AK48" s="96">
        <f>Resumo!Q47</f>
        <v>3.0714285714285716</v>
      </c>
      <c r="AL48" s="192">
        <v>4.4285714285714288</v>
      </c>
      <c r="AM48" s="192">
        <v>4</v>
      </c>
      <c r="AN48" s="96">
        <f>Resumo!R47</f>
        <v>4.2307692307692308</v>
      </c>
      <c r="AO48" s="192">
        <v>3.4285714285714284</v>
      </c>
      <c r="AP48" s="192">
        <v>3.2857142857142856</v>
      </c>
      <c r="AQ48" s="198">
        <f>Resumo!S47</f>
        <v>3.3571428571428572</v>
      </c>
      <c r="AR48" s="192">
        <v>4.4285714285714288</v>
      </c>
      <c r="AS48" s="192">
        <v>4.2857142857142856</v>
      </c>
      <c r="AT48" s="96">
        <f>Resumo!T47</f>
        <v>4.3571428571428568</v>
      </c>
      <c r="AU48" s="192">
        <v>4.4285714285714288</v>
      </c>
      <c r="AV48" s="192">
        <v>4.1428571428571432</v>
      </c>
      <c r="AW48" s="96">
        <f>Resumo!U47</f>
        <v>4.2857142857142856</v>
      </c>
      <c r="AX48" s="192">
        <v>3.4285714285714284</v>
      </c>
      <c r="AY48" s="192">
        <v>2.8333333333333335</v>
      </c>
      <c r="AZ48" s="96">
        <f>Resumo!V47</f>
        <v>3.1538461538461537</v>
      </c>
      <c r="BA48" s="192">
        <v>3.2857142857142856</v>
      </c>
      <c r="BB48" s="192">
        <v>3.5714285714285716</v>
      </c>
      <c r="BC48" s="96">
        <f>Resumo!W47</f>
        <v>3.4285714285714284</v>
      </c>
      <c r="BD48" s="192">
        <v>3.5714285714285716</v>
      </c>
      <c r="BE48" s="192">
        <v>3.2857142857142856</v>
      </c>
      <c r="BF48" s="96">
        <f>Resumo!X47</f>
        <v>3.4285714285714284</v>
      </c>
      <c r="BG48" s="192">
        <v>4</v>
      </c>
      <c r="BH48" s="192">
        <v>3.1428571428571428</v>
      </c>
      <c r="BI48" s="96">
        <f>Resumo!Y47</f>
        <v>3.5714285714285716</v>
      </c>
      <c r="BJ48" s="192">
        <v>4.7142857142857144</v>
      </c>
      <c r="BK48" s="192">
        <v>4.1428571428571432</v>
      </c>
      <c r="BL48" s="96">
        <f>Resumo!Z47</f>
        <v>4.4285714285714288</v>
      </c>
      <c r="BM48" s="192">
        <f t="shared" si="8"/>
        <v>3.6190476190476191</v>
      </c>
      <c r="BN48" s="192">
        <f t="shared" si="7"/>
        <v>3.4174603174603178</v>
      </c>
      <c r="BO48" s="96">
        <f>Resumo!AA47</f>
        <v>3.5208791208791212</v>
      </c>
      <c r="BP48" s="192">
        <f>AVERAGE(BJ48,BG48,BD48,BA48,AX48,AU48,AR48,AO48,AL48,AI48,AF48,AC48,Z48,W48,T48)</f>
        <v>3.6190476190476191</v>
      </c>
      <c r="BQ48" s="192">
        <f>AVERAGE(BK48,BH48,BE48,BB48,AY48,AV48,AS48,AP48,AM48,AJ48,AG48,AD48,AA48,X48,U48)</f>
        <v>3.4174603174603178</v>
      </c>
      <c r="BR48" s="96">
        <f>Resumo!AC47</f>
        <v>3.5208791208791212</v>
      </c>
      <c r="BS48" s="192">
        <v>3.2568572468745658</v>
      </c>
      <c r="BT48" s="192">
        <v>3.2527243086899618</v>
      </c>
      <c r="BU48" s="96">
        <f>Resumo!AD47</f>
        <v>3.4030446310322908</v>
      </c>
      <c r="BV48" s="192">
        <v>3.2694689217072477</v>
      </c>
      <c r="BW48" s="192">
        <v>3.2622925893093866</v>
      </c>
      <c r="BX48" s="96">
        <f>Resumo!AE47</f>
        <v>3.3021077564798254</v>
      </c>
    </row>
    <row r="49" spans="2:76">
      <c r="B49" s="37" t="s">
        <v>232</v>
      </c>
      <c r="C49" t="s">
        <v>210</v>
      </c>
      <c r="D49" s="39">
        <v>251</v>
      </c>
      <c r="E49" t="s">
        <v>32</v>
      </c>
      <c r="F49" t="str">
        <f t="shared" si="1"/>
        <v>G</v>
      </c>
      <c r="G49" t="str">
        <f t="shared" si="2"/>
        <v>P</v>
      </c>
      <c r="H49" s="170">
        <v>8</v>
      </c>
      <c r="I49" s="170">
        <v>2</v>
      </c>
      <c r="J49" s="172">
        <f t="shared" si="3"/>
        <v>10</v>
      </c>
      <c r="K49" s="176">
        <v>0.2</v>
      </c>
      <c r="L49" s="176">
        <v>0.25</v>
      </c>
      <c r="M49" s="181">
        <f>Resumo!I48</f>
        <v>0.20833333333333334</v>
      </c>
      <c r="N49" s="170">
        <v>7</v>
      </c>
      <c r="O49" s="170">
        <v>1</v>
      </c>
      <c r="P49" s="172">
        <f t="shared" si="9"/>
        <v>8</v>
      </c>
      <c r="Q49" s="187">
        <f t="shared" si="4"/>
        <v>0.875</v>
      </c>
      <c r="R49" s="187">
        <f t="shared" si="5"/>
        <v>0.5</v>
      </c>
      <c r="S49" s="191">
        <f>P49/Resumo!G48</f>
        <v>0.8</v>
      </c>
      <c r="T49" s="192">
        <v>4</v>
      </c>
      <c r="U49" s="192">
        <v>4</v>
      </c>
      <c r="V49" s="96">
        <f>Resumo!L48</f>
        <v>4</v>
      </c>
      <c r="W49" s="192">
        <v>4.1428571428571432</v>
      </c>
      <c r="X49" s="192">
        <v>4.5</v>
      </c>
      <c r="Y49" s="96">
        <f>Resumo!M48</f>
        <v>4.2222222222222223</v>
      </c>
      <c r="Z49" s="192">
        <v>3.1428571428571428</v>
      </c>
      <c r="AA49" s="192">
        <v>3.5</v>
      </c>
      <c r="AB49" s="96">
        <f>Resumo!N48</f>
        <v>3.2222222222222223</v>
      </c>
      <c r="AC49" s="192">
        <v>3.4285714285714284</v>
      </c>
      <c r="AD49" s="192">
        <v>4</v>
      </c>
      <c r="AE49" s="96">
        <f>Resumo!O48</f>
        <v>3.5555555555555554</v>
      </c>
      <c r="AF49" s="192">
        <v>3.1428571428571428</v>
      </c>
      <c r="AG49" s="192">
        <v>4</v>
      </c>
      <c r="AH49" s="96">
        <f>Resumo!P48</f>
        <v>3.3333333333333335</v>
      </c>
      <c r="AI49" s="192">
        <v>3.1428571428571428</v>
      </c>
      <c r="AJ49" s="192">
        <v>3.5</v>
      </c>
      <c r="AK49" s="96">
        <f>Resumo!Q48</f>
        <v>3.2222222222222223</v>
      </c>
      <c r="AL49" s="192">
        <v>4.2857142857142856</v>
      </c>
      <c r="AM49" s="192">
        <v>4.5</v>
      </c>
      <c r="AN49" s="96">
        <f>Resumo!R48</f>
        <v>4.333333333333333</v>
      </c>
      <c r="AO49" s="192">
        <v>3.4285714285714284</v>
      </c>
      <c r="AP49" s="192">
        <v>3.5</v>
      </c>
      <c r="AQ49" s="198">
        <f>Resumo!S48</f>
        <v>3.4444444444444446</v>
      </c>
      <c r="AR49" s="192">
        <v>3</v>
      </c>
      <c r="AS49" s="192">
        <v>3</v>
      </c>
      <c r="AT49" s="96">
        <f>Resumo!T48</f>
        <v>3</v>
      </c>
      <c r="AU49" s="192">
        <v>2.5714285714285716</v>
      </c>
      <c r="AV49" s="192">
        <v>4.5</v>
      </c>
      <c r="AW49" s="96">
        <f>Resumo!U48</f>
        <v>3</v>
      </c>
      <c r="AX49" s="192">
        <v>4.166666666666667</v>
      </c>
      <c r="AY49" s="192">
        <v>4</v>
      </c>
      <c r="AZ49" s="96">
        <f>Resumo!V48</f>
        <v>4.125</v>
      </c>
      <c r="BA49" s="192">
        <v>4.1428571428571432</v>
      </c>
      <c r="BB49" s="192">
        <v>4.5</v>
      </c>
      <c r="BC49" s="96">
        <f>Resumo!W48</f>
        <v>4.2222222222222223</v>
      </c>
      <c r="BD49" s="192">
        <v>4.4285714285714288</v>
      </c>
      <c r="BE49" s="192">
        <v>4.5</v>
      </c>
      <c r="BF49" s="96">
        <f>Resumo!X48</f>
        <v>4.4444444444444446</v>
      </c>
      <c r="BG49" s="192">
        <v>3.8571428571428572</v>
      </c>
      <c r="BH49" s="192">
        <v>4</v>
      </c>
      <c r="BI49" s="96">
        <f>Resumo!Y48</f>
        <v>3.8888888888888888</v>
      </c>
      <c r="BJ49" s="192">
        <v>3</v>
      </c>
      <c r="BK49" s="192">
        <v>4</v>
      </c>
      <c r="BL49" s="96">
        <f>Resumo!Z48</f>
        <v>3.25</v>
      </c>
      <c r="BM49" s="192">
        <f>BM32</f>
        <v>3.3539206349206343</v>
      </c>
      <c r="BN49" s="192">
        <f>BN32</f>
        <v>3.4925925925925925</v>
      </c>
      <c r="BO49" s="96">
        <f>Resumo!AA48</f>
        <v>3.6842592592592585</v>
      </c>
      <c r="BP49" s="192">
        <f>AVERAGE(T49,W49,Z49,AC49,AF49,AI49,AL49,AO49,AR49,AU49,AX49,BA49,BD49,BG49,BJ49)</f>
        <v>3.5920634920634922</v>
      </c>
      <c r="BQ49" s="192">
        <f>AVERAGE(U49,X49,AA49,AD49,AG49,AJ49,AM49,AP49,AS49,AV49,AY49,BB49,BE49,BH49,BK49)</f>
        <v>4</v>
      </c>
      <c r="BR49" s="96">
        <f>Resumo!AC48</f>
        <v>3.6842592592592585</v>
      </c>
      <c r="BS49" s="192">
        <v>3.2568572468745658</v>
      </c>
      <c r="BT49" s="192">
        <v>3.2527243086899618</v>
      </c>
      <c r="BU49" s="96">
        <f>Resumo!AD48</f>
        <v>3.4030446310322908</v>
      </c>
      <c r="BV49" s="192">
        <v>3.2694689217072477</v>
      </c>
      <c r="BW49" s="192">
        <v>3.2622925893093866</v>
      </c>
      <c r="BX49" s="96">
        <f>Resumo!AE48</f>
        <v>3.3021077564798254</v>
      </c>
    </row>
    <row r="50" spans="2:76">
      <c r="B50" s="37" t="s">
        <v>154</v>
      </c>
      <c r="C50" t="s">
        <v>72</v>
      </c>
      <c r="D50" s="39">
        <v>252</v>
      </c>
      <c r="E50" t="s">
        <v>155</v>
      </c>
      <c r="F50" t="str">
        <f t="shared" si="1"/>
        <v>G</v>
      </c>
      <c r="G50" s="77" t="str">
        <f t="shared" si="2"/>
        <v>P</v>
      </c>
      <c r="H50" s="170">
        <v>0</v>
      </c>
      <c r="I50" s="170">
        <v>6</v>
      </c>
      <c r="J50" s="172">
        <f>6</f>
        <v>6</v>
      </c>
      <c r="K50" s="176">
        <v>0</v>
      </c>
      <c r="L50" s="176">
        <v>0.09</v>
      </c>
      <c r="M50" s="181">
        <f>Resumo!I49</f>
        <v>8.9552238805970144E-2</v>
      </c>
      <c r="N50" s="185">
        <v>0</v>
      </c>
      <c r="O50" s="185">
        <v>1</v>
      </c>
      <c r="P50" s="186">
        <f t="shared" ref="P50:P81" si="11">SUM(N50:O50)</f>
        <v>1</v>
      </c>
      <c r="Q50" s="188" t="s">
        <v>313</v>
      </c>
      <c r="R50" s="187">
        <f t="shared" si="5"/>
        <v>0.16666666666666666</v>
      </c>
      <c r="S50" s="191">
        <f>P50/Resumo!G49</f>
        <v>0.16666666666666666</v>
      </c>
      <c r="T50" s="192" t="s">
        <v>313</v>
      </c>
      <c r="U50" s="192">
        <v>3</v>
      </c>
      <c r="V50" s="96">
        <f>Resumo!L49</f>
        <v>3</v>
      </c>
      <c r="W50" s="192" t="s">
        <v>313</v>
      </c>
      <c r="X50" s="192">
        <v>3.33</v>
      </c>
      <c r="Y50" s="96">
        <f>Resumo!M49</f>
        <v>3.3333333333333335</v>
      </c>
      <c r="Z50" s="192" t="s">
        <v>313</v>
      </c>
      <c r="AA50" s="192">
        <v>3</v>
      </c>
      <c r="AB50" s="96">
        <f>Resumo!N49</f>
        <v>3</v>
      </c>
      <c r="AC50" s="192" t="s">
        <v>313</v>
      </c>
      <c r="AD50" s="192">
        <v>3.6</v>
      </c>
      <c r="AE50" s="96">
        <f>Resumo!O49</f>
        <v>3.6</v>
      </c>
      <c r="AF50" s="192" t="s">
        <v>313</v>
      </c>
      <c r="AG50" s="192">
        <v>3.17</v>
      </c>
      <c r="AH50" s="96">
        <f>Resumo!P49</f>
        <v>3.1666666666666665</v>
      </c>
      <c r="AI50" s="192" t="s">
        <v>313</v>
      </c>
      <c r="AJ50" s="192">
        <v>2.83</v>
      </c>
      <c r="AK50" s="96">
        <f>Resumo!Q49</f>
        <v>2.8333333333333335</v>
      </c>
      <c r="AL50" s="192" t="s">
        <v>313</v>
      </c>
      <c r="AM50" s="192">
        <v>4.25</v>
      </c>
      <c r="AN50" s="96">
        <f>Resumo!R49</f>
        <v>4.25</v>
      </c>
      <c r="AO50" s="192" t="s">
        <v>313</v>
      </c>
      <c r="AP50" s="192">
        <v>3</v>
      </c>
      <c r="AQ50" s="198">
        <f>Resumo!S49</f>
        <v>3</v>
      </c>
      <c r="AR50" s="192" t="s">
        <v>313</v>
      </c>
      <c r="AS50" s="192">
        <v>3.67</v>
      </c>
      <c r="AT50" s="96">
        <f>Resumo!T49</f>
        <v>3.6666666666666665</v>
      </c>
      <c r="AU50" s="192" t="s">
        <v>313</v>
      </c>
      <c r="AV50" s="192">
        <v>3.67</v>
      </c>
      <c r="AW50" s="96">
        <f>Resumo!U49</f>
        <v>3.6666666666666665</v>
      </c>
      <c r="AX50" s="192" t="s">
        <v>313</v>
      </c>
      <c r="AY50" s="192">
        <v>3</v>
      </c>
      <c r="AZ50" s="96">
        <f>Resumo!V49</f>
        <v>3</v>
      </c>
      <c r="BA50" s="192" t="s">
        <v>313</v>
      </c>
      <c r="BB50" s="192">
        <v>3.33</v>
      </c>
      <c r="BC50" s="96">
        <f>Resumo!W49</f>
        <v>3.3333333333333335</v>
      </c>
      <c r="BD50" s="192" t="s">
        <v>313</v>
      </c>
      <c r="BE50" s="192">
        <v>3</v>
      </c>
      <c r="BF50" s="96">
        <f>Resumo!X49</f>
        <v>3</v>
      </c>
      <c r="BG50" s="192" t="s">
        <v>313</v>
      </c>
      <c r="BH50" s="192">
        <v>3.17</v>
      </c>
      <c r="BI50" s="96">
        <f>Resumo!Y49</f>
        <v>3.1666666666666665</v>
      </c>
      <c r="BJ50" s="192" t="s">
        <v>313</v>
      </c>
      <c r="BK50" s="192">
        <v>3.5</v>
      </c>
      <c r="BL50" s="96">
        <f>Resumo!Z49</f>
        <v>3.5</v>
      </c>
      <c r="BM50" s="192">
        <f>AVERAGE(BJ50,BJ105,BG50,BG105,BD50,BD105,BA50,BA105,AX50,AX105,AU50,AU105,AR50,AR105,AO50,AO105,AL50,AL105,AI50,AI105,AF50,AF105,AC50,AC105,Z50,Z105,W50,W105,T50,T105)</f>
        <v>2.9651737793156472</v>
      </c>
      <c r="BN50" s="192">
        <f>AVERAGE(BK50,BK105,BH50,BH105,BE50,BE105,BB50,BB105,AY50,AY105,AV50,AV105,AS50,AS105,AP50,AP105,AM50,AM105,AJ50,AJ105,AG50,AG105,AD50,AD105,AA50,AA105,X50,X105,U50,U105)</f>
        <v>3.186008658008658</v>
      </c>
      <c r="BO50" s="96"/>
      <c r="BP50" s="87" t="s">
        <v>313</v>
      </c>
      <c r="BQ50" s="192">
        <f>AVERAGE(BN50)</f>
        <v>3.186008658008658</v>
      </c>
      <c r="BR50" s="96">
        <f>Resumo!AC49</f>
        <v>3.3011111111111111</v>
      </c>
      <c r="BS50" s="192">
        <v>3.2568572468745698</v>
      </c>
      <c r="BT50" s="192">
        <v>3.8351065601065599</v>
      </c>
      <c r="BU50" s="96">
        <f>Resumo!AD49</f>
        <v>3.3615239392719296</v>
      </c>
      <c r="BV50" s="192">
        <v>3.2694689217072477</v>
      </c>
      <c r="BW50" s="192">
        <v>3.2622925893093866</v>
      </c>
      <c r="BX50" s="96">
        <f>Resumo!AE49</f>
        <v>3.3021077564798254</v>
      </c>
    </row>
    <row r="51" spans="2:76" s="37" customFormat="1">
      <c r="B51" s="37" t="s">
        <v>239</v>
      </c>
      <c r="C51" s="37" t="s">
        <v>240</v>
      </c>
      <c r="D51" s="88">
        <v>301</v>
      </c>
      <c r="E51" s="37" t="s">
        <v>13</v>
      </c>
      <c r="F51" s="37" t="str">
        <f t="shared" si="1"/>
        <v>G</v>
      </c>
      <c r="G51" s="37" t="str">
        <f t="shared" si="2"/>
        <v>V</v>
      </c>
      <c r="H51" s="170">
        <v>4</v>
      </c>
      <c r="I51" s="170">
        <v>0</v>
      </c>
      <c r="J51" s="172">
        <f t="shared" si="3"/>
        <v>4</v>
      </c>
      <c r="K51" s="176">
        <v>0.4</v>
      </c>
      <c r="L51" s="176">
        <v>0</v>
      </c>
      <c r="M51" s="181">
        <f>Resumo!I50</f>
        <v>0.30769230769230771</v>
      </c>
      <c r="N51" s="170">
        <v>0</v>
      </c>
      <c r="O51" s="170">
        <v>0</v>
      </c>
      <c r="P51" s="172">
        <f t="shared" si="11"/>
        <v>0</v>
      </c>
      <c r="Q51" s="187">
        <f t="shared" si="4"/>
        <v>0</v>
      </c>
      <c r="R51" s="188" t="s">
        <v>313</v>
      </c>
      <c r="S51" s="191">
        <f>P51/Resumo!G50</f>
        <v>0</v>
      </c>
      <c r="T51" s="192">
        <v>4.25</v>
      </c>
      <c r="U51" s="192" t="s">
        <v>313</v>
      </c>
      <c r="V51" s="96">
        <f>Resumo!L50</f>
        <v>4.25</v>
      </c>
      <c r="W51" s="192">
        <v>4</v>
      </c>
      <c r="X51" s="192" t="s">
        <v>313</v>
      </c>
      <c r="Y51" s="96">
        <f>Resumo!M50</f>
        <v>4</v>
      </c>
      <c r="Z51" s="192">
        <v>3.5</v>
      </c>
      <c r="AA51" s="192" t="s">
        <v>313</v>
      </c>
      <c r="AB51" s="96">
        <f>Resumo!N50</f>
        <v>3.5</v>
      </c>
      <c r="AC51" s="192">
        <v>3.25</v>
      </c>
      <c r="AD51" s="192" t="s">
        <v>313</v>
      </c>
      <c r="AE51" s="96">
        <f>Resumo!O50</f>
        <v>3.25</v>
      </c>
      <c r="AF51" s="192">
        <v>2.5</v>
      </c>
      <c r="AG51" s="192" t="s">
        <v>313</v>
      </c>
      <c r="AH51" s="96">
        <f>Resumo!P50</f>
        <v>2.5</v>
      </c>
      <c r="AI51" s="192">
        <v>3.75</v>
      </c>
      <c r="AJ51" s="192" t="s">
        <v>313</v>
      </c>
      <c r="AK51" s="96">
        <f>Resumo!Q50</f>
        <v>3.75</v>
      </c>
      <c r="AL51" s="192">
        <v>5</v>
      </c>
      <c r="AM51" s="192" t="s">
        <v>313</v>
      </c>
      <c r="AN51" s="96">
        <f>Resumo!R50</f>
        <v>5</v>
      </c>
      <c r="AO51" s="192">
        <v>3.75</v>
      </c>
      <c r="AP51" s="192" t="s">
        <v>313</v>
      </c>
      <c r="AQ51" s="198">
        <f>Resumo!S50</f>
        <v>3.75</v>
      </c>
      <c r="AR51" s="192">
        <v>3.5</v>
      </c>
      <c r="AS51" s="192" t="s">
        <v>313</v>
      </c>
      <c r="AT51" s="96">
        <f>Resumo!T50</f>
        <v>3.5</v>
      </c>
      <c r="AU51" s="192">
        <v>4.25</v>
      </c>
      <c r="AV51" s="192" t="s">
        <v>313</v>
      </c>
      <c r="AW51" s="96">
        <f>Resumo!U50</f>
        <v>4.25</v>
      </c>
      <c r="AX51" s="192">
        <v>4.25</v>
      </c>
      <c r="AY51" s="192" t="s">
        <v>313</v>
      </c>
      <c r="AZ51" s="96">
        <f>Resumo!V50</f>
        <v>4.25</v>
      </c>
      <c r="BA51" s="192">
        <v>4.25</v>
      </c>
      <c r="BB51" s="192"/>
      <c r="BC51" s="96">
        <f>Resumo!W50</f>
        <v>4.25</v>
      </c>
      <c r="BD51" s="192">
        <v>4.25</v>
      </c>
      <c r="BE51" s="192" t="s">
        <v>313</v>
      </c>
      <c r="BF51" s="96">
        <f>Resumo!X50</f>
        <v>4.25</v>
      </c>
      <c r="BG51" s="192">
        <v>4</v>
      </c>
      <c r="BH51" s="192" t="s">
        <v>313</v>
      </c>
      <c r="BI51" s="96">
        <f>Resumo!Y50</f>
        <v>4</v>
      </c>
      <c r="BJ51" s="192">
        <v>3.25</v>
      </c>
      <c r="BK51" s="192" t="s">
        <v>313</v>
      </c>
      <c r="BL51" s="96">
        <f>Resumo!Z50</f>
        <v>3.25</v>
      </c>
      <c r="BM51" s="192">
        <f t="shared" si="8"/>
        <v>3.85</v>
      </c>
      <c r="BN51" s="192" t="s">
        <v>313</v>
      </c>
      <c r="BO51" s="96">
        <f>Resumo!AA50</f>
        <v>3.85</v>
      </c>
      <c r="BP51" s="94">
        <f>AVERAGE(BJ51:BJ58,BG51:BG58,BD51:BD58,BA51:BA58,AX51:AX58,AU51:AU58,AR51:AR58,AO51:AO58,AL51:AL58,AI51:AI58,AF51:AF58,AC51:AC58,Z51:Z58,W51:W58,T51:T58)</f>
        <v>3.3138806832355217</v>
      </c>
      <c r="BQ51" s="94">
        <f>AVERAGE(BK51:BK58,BH51:BH58,BE51:BE58,BB51:BB58,AY51:AY58,AV51:AV58,AS51:AS58,AP51:AP58,AM51:AM58,AJ51:AJ58,AG51:AG58,AD51:AD58,AA51:AA58,X51:X58,U51:U58)</f>
        <v>3.2125965250965254</v>
      </c>
      <c r="BR51" s="96">
        <f>Resumo!AC50</f>
        <v>3.3341306893938483</v>
      </c>
      <c r="BS51" s="192">
        <v>3.3014636600012519</v>
      </c>
      <c r="BT51" s="192">
        <v>3.0590997263023549</v>
      </c>
      <c r="BU51" s="96">
        <f>Resumo!AD50</f>
        <v>3.3189734053837658</v>
      </c>
      <c r="BV51" s="192">
        <v>3.2694689217072477</v>
      </c>
      <c r="BW51" s="192">
        <v>3.2622925893093866</v>
      </c>
      <c r="BX51" s="96">
        <f>Resumo!AE50</f>
        <v>3.3021077564798254</v>
      </c>
    </row>
    <row r="52" spans="2:76" s="37" customFormat="1">
      <c r="B52" s="37" t="s">
        <v>174</v>
      </c>
      <c r="C52" s="37" t="s">
        <v>175</v>
      </c>
      <c r="D52" s="88">
        <v>301</v>
      </c>
      <c r="E52" s="37" t="s">
        <v>13</v>
      </c>
      <c r="F52" s="37" t="str">
        <f t="shared" si="1"/>
        <v>G</v>
      </c>
      <c r="G52" s="37" t="str">
        <f t="shared" si="2"/>
        <v>V</v>
      </c>
      <c r="H52" s="170">
        <v>10</v>
      </c>
      <c r="I52" s="170">
        <v>0</v>
      </c>
      <c r="J52" s="172">
        <f t="shared" si="3"/>
        <v>10</v>
      </c>
      <c r="K52" s="176">
        <v>0.36</v>
      </c>
      <c r="L52" s="176">
        <v>0</v>
      </c>
      <c r="M52" s="181">
        <f>Resumo!I51</f>
        <v>0.3125</v>
      </c>
      <c r="N52" s="170">
        <v>2</v>
      </c>
      <c r="O52" s="170">
        <v>0</v>
      </c>
      <c r="P52" s="172">
        <f t="shared" si="11"/>
        <v>2</v>
      </c>
      <c r="Q52" s="187">
        <f t="shared" si="4"/>
        <v>0.2</v>
      </c>
      <c r="R52" s="188" t="s">
        <v>313</v>
      </c>
      <c r="S52" s="191">
        <f>P52/Resumo!G51</f>
        <v>0.2</v>
      </c>
      <c r="T52" s="192">
        <v>3.3</v>
      </c>
      <c r="U52" s="192" t="s">
        <v>313</v>
      </c>
      <c r="V52" s="96">
        <f>Resumo!L51</f>
        <v>3.3</v>
      </c>
      <c r="W52" s="192">
        <v>3.3</v>
      </c>
      <c r="X52" s="192" t="s">
        <v>313</v>
      </c>
      <c r="Y52" s="96">
        <f>Resumo!M51</f>
        <v>3.3</v>
      </c>
      <c r="Z52" s="192">
        <v>2.8</v>
      </c>
      <c r="AA52" s="192" t="s">
        <v>313</v>
      </c>
      <c r="AB52" s="96">
        <f>Resumo!N51</f>
        <v>2.8</v>
      </c>
      <c r="AC52" s="192">
        <v>2.4</v>
      </c>
      <c r="AD52" s="192" t="s">
        <v>313</v>
      </c>
      <c r="AE52" s="96">
        <f>Resumo!O51</f>
        <v>2.4</v>
      </c>
      <c r="AF52" s="192">
        <v>3.2222222222222223</v>
      </c>
      <c r="AG52" s="192" t="s">
        <v>313</v>
      </c>
      <c r="AH52" s="96">
        <f>Resumo!P51</f>
        <v>3.2222222222222223</v>
      </c>
      <c r="AI52" s="192">
        <v>2.9</v>
      </c>
      <c r="AJ52" s="192" t="s">
        <v>313</v>
      </c>
      <c r="AK52" s="96">
        <f>Resumo!Q51</f>
        <v>2.9</v>
      </c>
      <c r="AL52" s="192">
        <v>1</v>
      </c>
      <c r="AM52" s="192" t="s">
        <v>313</v>
      </c>
      <c r="AN52" s="96">
        <f>Resumo!R51</f>
        <v>1</v>
      </c>
      <c r="AO52" s="192">
        <v>3.1</v>
      </c>
      <c r="AP52" s="192" t="s">
        <v>313</v>
      </c>
      <c r="AQ52" s="198">
        <f>Resumo!S51</f>
        <v>3.1</v>
      </c>
      <c r="AR52" s="192">
        <v>2.7</v>
      </c>
      <c r="AS52" s="192" t="s">
        <v>313</v>
      </c>
      <c r="AT52" s="96">
        <f>Resumo!T51</f>
        <v>2.7</v>
      </c>
      <c r="AU52" s="192">
        <v>3.9</v>
      </c>
      <c r="AV52" s="192" t="s">
        <v>313</v>
      </c>
      <c r="AW52" s="96">
        <f>Resumo!U51</f>
        <v>3.9</v>
      </c>
      <c r="AX52" s="192">
        <v>3.3</v>
      </c>
      <c r="AY52" s="192" t="s">
        <v>313</v>
      </c>
      <c r="AZ52" s="96">
        <f>Resumo!V51</f>
        <v>3.3</v>
      </c>
      <c r="BA52" s="192">
        <v>3.5</v>
      </c>
      <c r="BB52" s="192" t="s">
        <v>313</v>
      </c>
      <c r="BC52" s="96">
        <f>Resumo!W51</f>
        <v>3.5</v>
      </c>
      <c r="BD52" s="192">
        <v>3.1</v>
      </c>
      <c r="BE52" s="192" t="s">
        <v>313</v>
      </c>
      <c r="BF52" s="96">
        <f>Resumo!X51</f>
        <v>3.1</v>
      </c>
      <c r="BG52" s="192">
        <v>3.1111111111111112</v>
      </c>
      <c r="BH52" s="192" t="s">
        <v>313</v>
      </c>
      <c r="BI52" s="96">
        <f>Resumo!Y51</f>
        <v>3.1111111111111112</v>
      </c>
      <c r="BJ52" s="192">
        <v>3.3</v>
      </c>
      <c r="BK52" s="192" t="s">
        <v>313</v>
      </c>
      <c r="BL52" s="96">
        <f>Resumo!Z51</f>
        <v>3.3</v>
      </c>
      <c r="BM52" s="192">
        <f t="shared" si="8"/>
        <v>2.9955555555555553</v>
      </c>
      <c r="BN52" s="192" t="s">
        <v>313</v>
      </c>
      <c r="BO52" s="96">
        <f>Resumo!AA51</f>
        <v>2.9955555555555553</v>
      </c>
      <c r="BP52" s="94">
        <v>3.3138806832355217</v>
      </c>
      <c r="BQ52" s="94">
        <f>AVERAGE(BK51:BK58,BH51:BH58,BE51:BE57,BE58,BB51:BB58,AY51:AY58,AV51:AV58,AS51:AS58,AP51:AP58,AM51:AM58,AJ51:AJ58,AG51:AG58,AD51:AD58,AA51:AA58,X51:X58,U51:U58)</f>
        <v>3.2125965250965254</v>
      </c>
      <c r="BR52" s="96">
        <f>Resumo!AC51</f>
        <v>3.3341306893938483</v>
      </c>
      <c r="BS52" s="192">
        <v>3.3014636600012519</v>
      </c>
      <c r="BT52" s="192">
        <v>3.0590997263023549</v>
      </c>
      <c r="BU52" s="96">
        <f>Resumo!AD51</f>
        <v>3.3189734053837658</v>
      </c>
      <c r="BV52" s="192">
        <v>3.2694689217072477</v>
      </c>
      <c r="BW52" s="192">
        <v>3.2622925893093866</v>
      </c>
      <c r="BX52" s="96">
        <f>Resumo!AE51</f>
        <v>3.3021077564798254</v>
      </c>
    </row>
    <row r="53" spans="2:76" s="37" customFormat="1">
      <c r="B53" s="37" t="s">
        <v>271</v>
      </c>
      <c r="C53" s="37" t="s">
        <v>319</v>
      </c>
      <c r="D53" s="88">
        <v>301</v>
      </c>
      <c r="E53" s="37" t="s">
        <v>13</v>
      </c>
      <c r="F53" s="37" t="str">
        <f t="shared" si="1"/>
        <v>G</v>
      </c>
      <c r="G53" s="37" t="str">
        <f t="shared" si="2"/>
        <v>V</v>
      </c>
      <c r="H53" s="170">
        <v>31</v>
      </c>
      <c r="I53" s="170">
        <v>8</v>
      </c>
      <c r="J53" s="172">
        <f t="shared" si="3"/>
        <v>39</v>
      </c>
      <c r="K53" s="176">
        <v>0.45</v>
      </c>
      <c r="L53" s="176">
        <v>0.44</v>
      </c>
      <c r="M53" s="181">
        <f>Resumo!I52</f>
        <v>0.44827586206896552</v>
      </c>
      <c r="N53" s="170">
        <v>7</v>
      </c>
      <c r="O53" s="170">
        <v>3</v>
      </c>
      <c r="P53" s="172">
        <f t="shared" si="11"/>
        <v>10</v>
      </c>
      <c r="Q53" s="187">
        <f t="shared" si="4"/>
        <v>0.22580645161290322</v>
      </c>
      <c r="R53" s="187">
        <f t="shared" si="5"/>
        <v>0.375</v>
      </c>
      <c r="S53" s="191">
        <f>P53/Resumo!G52</f>
        <v>0.25641025641025639</v>
      </c>
      <c r="T53" s="192">
        <v>2.6</v>
      </c>
      <c r="U53" s="192">
        <v>2.75</v>
      </c>
      <c r="V53" s="96">
        <f>Resumo!L52</f>
        <v>2.6315789473684212</v>
      </c>
      <c r="W53" s="192">
        <v>2.967741935483871</v>
      </c>
      <c r="X53" s="192">
        <v>2.625</v>
      </c>
      <c r="Y53" s="96">
        <f>Resumo!M52</f>
        <v>2.8974358974358974</v>
      </c>
      <c r="Z53" s="192">
        <v>2.2580645161290325</v>
      </c>
      <c r="AA53" s="192">
        <v>2.75</v>
      </c>
      <c r="AB53" s="96">
        <f>Resumo!N52</f>
        <v>2.358974358974359</v>
      </c>
      <c r="AC53" s="192">
        <v>1.967741935483871</v>
      </c>
      <c r="AD53" s="192">
        <v>2.875</v>
      </c>
      <c r="AE53" s="96">
        <f>Resumo!O52</f>
        <v>2.1538461538461537</v>
      </c>
      <c r="AF53" s="192">
        <v>2.129032258064516</v>
      </c>
      <c r="AG53" s="192">
        <v>2.2857142857142856</v>
      </c>
      <c r="AH53" s="96">
        <f>Resumo!P52</f>
        <v>2.1578947368421053</v>
      </c>
      <c r="AI53" s="192">
        <v>2.6129032258064515</v>
      </c>
      <c r="AJ53" s="192">
        <v>2.5714285714285716</v>
      </c>
      <c r="AK53" s="96">
        <f>Resumo!Q52</f>
        <v>2.6052631578947367</v>
      </c>
      <c r="AL53" s="192">
        <v>3.1428571428571428</v>
      </c>
      <c r="AM53" s="192">
        <v>3.5714285714285716</v>
      </c>
      <c r="AN53" s="96">
        <f>Resumo!R52</f>
        <v>3.25</v>
      </c>
      <c r="AO53" s="192">
        <v>2.5806451612903225</v>
      </c>
      <c r="AP53" s="192">
        <v>2.4285714285714284</v>
      </c>
      <c r="AQ53" s="198">
        <f>Resumo!S52</f>
        <v>2.5526315789473686</v>
      </c>
      <c r="AR53" s="192">
        <v>2.774193548387097</v>
      </c>
      <c r="AS53" s="192">
        <v>3.125</v>
      </c>
      <c r="AT53" s="96">
        <f>Resumo!T52</f>
        <v>2.8461538461538463</v>
      </c>
      <c r="AU53" s="192">
        <v>3.5483870967741935</v>
      </c>
      <c r="AV53" s="192">
        <v>2.8571428571428572</v>
      </c>
      <c r="AW53" s="96">
        <f>Resumo!U52</f>
        <v>3.4210526315789473</v>
      </c>
      <c r="AX53" s="192">
        <v>2.193548387096774</v>
      </c>
      <c r="AY53" s="192">
        <v>2.875</v>
      </c>
      <c r="AZ53" s="96">
        <f>Resumo!V52</f>
        <v>2.3333333333333335</v>
      </c>
      <c r="BA53" s="192">
        <v>2.774193548387097</v>
      </c>
      <c r="BB53" s="192">
        <v>2.875</v>
      </c>
      <c r="BC53" s="96">
        <f>Resumo!W52</f>
        <v>2.7948717948717947</v>
      </c>
      <c r="BD53" s="192">
        <v>2.5161290322580645</v>
      </c>
      <c r="BE53" s="192">
        <v>3</v>
      </c>
      <c r="BF53" s="96">
        <f>Resumo!X52</f>
        <v>2.6153846153846154</v>
      </c>
      <c r="BG53" s="192">
        <v>2.4</v>
      </c>
      <c r="BH53" s="192">
        <v>2.2857142857142856</v>
      </c>
      <c r="BI53" s="96">
        <f>Resumo!Y52</f>
        <v>2.3783783783783785</v>
      </c>
      <c r="BJ53" s="192">
        <v>2.7419354838709675</v>
      </c>
      <c r="BK53" s="192">
        <v>2.8571428571428572</v>
      </c>
      <c r="BL53" s="96">
        <f>Resumo!Z52</f>
        <v>2.763157894736842</v>
      </c>
      <c r="BM53" s="192">
        <f t="shared" si="8"/>
        <v>2.6138248847926264</v>
      </c>
      <c r="BN53" s="192">
        <f>AVERAGE(U53,X53,AA53,AD53,AG53,AJ53,AM53,AP53,AS53,AV53,AY53,BB53,BE53,BH53,BK53)</f>
        <v>2.7821428571428566</v>
      </c>
      <c r="BO53" s="96">
        <f>Resumo!AA52</f>
        <v>2.6506638217164533</v>
      </c>
      <c r="BP53" s="94">
        <v>3.3138806832355217</v>
      </c>
      <c r="BQ53" s="94">
        <v>3.2125965250965254</v>
      </c>
      <c r="BR53" s="96">
        <f>Resumo!AC52</f>
        <v>3.3341306893938483</v>
      </c>
      <c r="BS53" s="192">
        <v>3.3014636600012519</v>
      </c>
      <c r="BT53" s="192">
        <v>3.0590997263023549</v>
      </c>
      <c r="BU53" s="96">
        <f>Resumo!AD52</f>
        <v>3.3189734053837658</v>
      </c>
      <c r="BV53" s="192">
        <v>3.2694689217072477</v>
      </c>
      <c r="BW53" s="192">
        <v>3.2622925893093866</v>
      </c>
      <c r="BX53" s="96">
        <f>Resumo!AE52</f>
        <v>3.3021077564798254</v>
      </c>
    </row>
    <row r="54" spans="2:76" s="37" customFormat="1">
      <c r="B54" s="37" t="s">
        <v>106</v>
      </c>
      <c r="C54" s="37" t="s">
        <v>107</v>
      </c>
      <c r="D54" s="88">
        <v>301</v>
      </c>
      <c r="E54" s="37" t="s">
        <v>13</v>
      </c>
      <c r="F54" s="37" t="str">
        <f t="shared" ref="F54:F97" si="12">+MID(B54,4,1)</f>
        <v>M</v>
      </c>
      <c r="G54" s="37" t="str">
        <f t="shared" ref="G54:G97" si="13">+MID(B54,1,1)</f>
        <v>V</v>
      </c>
      <c r="H54" s="170">
        <v>3</v>
      </c>
      <c r="I54" s="170">
        <v>2</v>
      </c>
      <c r="J54" s="172">
        <f t="shared" si="3"/>
        <v>5</v>
      </c>
      <c r="K54" s="176">
        <v>0.23</v>
      </c>
      <c r="L54" s="176">
        <v>0.18</v>
      </c>
      <c r="M54" s="181">
        <f>Resumo!I53</f>
        <v>0.20833333333333334</v>
      </c>
      <c r="N54" s="170">
        <v>2</v>
      </c>
      <c r="O54" s="170">
        <v>2</v>
      </c>
      <c r="P54" s="172">
        <f t="shared" si="11"/>
        <v>4</v>
      </c>
      <c r="Q54" s="187">
        <f t="shared" si="4"/>
        <v>0.66666666666666663</v>
      </c>
      <c r="R54" s="187">
        <f t="shared" si="5"/>
        <v>1</v>
      </c>
      <c r="S54" s="191">
        <f>P54/Resumo!G53</f>
        <v>0.8</v>
      </c>
      <c r="T54" s="192">
        <v>4.666666666666667</v>
      </c>
      <c r="U54" s="192">
        <v>3</v>
      </c>
      <c r="V54" s="96">
        <f>Resumo!L53</f>
        <v>4</v>
      </c>
      <c r="W54" s="192">
        <v>4.666666666666667</v>
      </c>
      <c r="X54" s="192">
        <v>4</v>
      </c>
      <c r="Y54" s="96">
        <f>Resumo!M53</f>
        <v>4.4000000000000004</v>
      </c>
      <c r="Z54" s="192">
        <v>4.333333333333333</v>
      </c>
      <c r="AA54" s="192">
        <v>2</v>
      </c>
      <c r="AB54" s="96">
        <f>Resumo!N53</f>
        <v>3.4</v>
      </c>
      <c r="AC54" s="192">
        <v>4</v>
      </c>
      <c r="AD54" s="192">
        <v>2.5</v>
      </c>
      <c r="AE54" s="96">
        <f>Resumo!O53</f>
        <v>3.4</v>
      </c>
      <c r="AF54" s="192">
        <v>4</v>
      </c>
      <c r="AG54" s="192">
        <v>2.5</v>
      </c>
      <c r="AH54" s="96">
        <f>Resumo!P53</f>
        <v>3.4</v>
      </c>
      <c r="AI54" s="192">
        <v>4</v>
      </c>
      <c r="AJ54" s="192">
        <v>3</v>
      </c>
      <c r="AK54" s="96">
        <f>Resumo!Q53</f>
        <v>3.6</v>
      </c>
      <c r="AL54" s="192">
        <v>5</v>
      </c>
      <c r="AM54" s="192">
        <v>1</v>
      </c>
      <c r="AN54" s="96">
        <f>Resumo!R53</f>
        <v>3.6666666666666665</v>
      </c>
      <c r="AO54" s="192">
        <v>4.666666666666667</v>
      </c>
      <c r="AP54" s="192">
        <v>3.5</v>
      </c>
      <c r="AQ54" s="198">
        <f>Resumo!S53</f>
        <v>4.2</v>
      </c>
      <c r="AR54" s="192">
        <v>4</v>
      </c>
      <c r="AS54" s="192">
        <v>3</v>
      </c>
      <c r="AT54" s="96">
        <f>Resumo!T53</f>
        <v>3.5</v>
      </c>
      <c r="AU54" s="192">
        <v>4.666666666666667</v>
      </c>
      <c r="AV54" s="192">
        <v>4</v>
      </c>
      <c r="AW54" s="96">
        <f>Resumo!U53</f>
        <v>4.5</v>
      </c>
      <c r="AX54" s="192">
        <v>4.666666666666667</v>
      </c>
      <c r="AY54" s="192">
        <v>3.5</v>
      </c>
      <c r="AZ54" s="96">
        <f>Resumo!V53</f>
        <v>4.2</v>
      </c>
      <c r="BA54" s="192">
        <v>4.666666666666667</v>
      </c>
      <c r="BB54" s="192">
        <v>3.5</v>
      </c>
      <c r="BC54" s="96">
        <f>Resumo!W53</f>
        <v>4.2</v>
      </c>
      <c r="BD54" s="192">
        <v>4.5</v>
      </c>
      <c r="BE54" s="192">
        <v>3</v>
      </c>
      <c r="BF54" s="96">
        <f>Resumo!X53</f>
        <v>3.75</v>
      </c>
      <c r="BG54" s="192">
        <v>4.666666666666667</v>
      </c>
      <c r="BH54" s="192">
        <v>3.5</v>
      </c>
      <c r="BI54" s="96">
        <f>Resumo!Y53</f>
        <v>4.2</v>
      </c>
      <c r="BJ54" s="192">
        <v>5</v>
      </c>
      <c r="BK54" s="192">
        <v>4</v>
      </c>
      <c r="BL54" s="96">
        <f>Resumo!Z53</f>
        <v>4.5</v>
      </c>
      <c r="BM54" s="192">
        <f t="shared" si="8"/>
        <v>4.5</v>
      </c>
      <c r="BN54" s="192">
        <f t="shared" si="7"/>
        <v>3.0666666666666669</v>
      </c>
      <c r="BO54" s="96">
        <f>Resumo!AA53</f>
        <v>3.9277777777777785</v>
      </c>
      <c r="BP54" s="94">
        <v>3.3138806832355217</v>
      </c>
      <c r="BQ54" s="94">
        <v>3.2125965250965254</v>
      </c>
      <c r="BR54" s="96">
        <f>Resumo!AC53</f>
        <v>3.3341306893938483</v>
      </c>
      <c r="BS54" s="192">
        <v>3.3014636600012519</v>
      </c>
      <c r="BT54" s="192">
        <v>3.0590997263023549</v>
      </c>
      <c r="BU54" s="96">
        <f>Resumo!AD53</f>
        <v>3.3189734053837658</v>
      </c>
      <c r="BV54" s="192">
        <v>3.2694689217072477</v>
      </c>
      <c r="BW54" s="192">
        <v>3.2622925893093866</v>
      </c>
      <c r="BX54" s="96">
        <f>Resumo!AE53</f>
        <v>3.3021077564798254</v>
      </c>
    </row>
    <row r="55" spans="2:76" s="37" customFormat="1">
      <c r="B55" s="37" t="s">
        <v>241</v>
      </c>
      <c r="C55" s="37" t="s">
        <v>242</v>
      </c>
      <c r="D55" s="88">
        <v>301</v>
      </c>
      <c r="E55" s="37" t="s">
        <v>13</v>
      </c>
      <c r="F55" s="37" t="str">
        <f t="shared" si="12"/>
        <v>M</v>
      </c>
      <c r="G55" s="37" t="str">
        <f t="shared" si="13"/>
        <v>V</v>
      </c>
      <c r="H55" s="170">
        <v>3</v>
      </c>
      <c r="I55" s="170">
        <v>1</v>
      </c>
      <c r="J55" s="172">
        <f t="shared" si="3"/>
        <v>4</v>
      </c>
      <c r="K55" s="176">
        <v>0.23</v>
      </c>
      <c r="L55" s="176">
        <v>0.5</v>
      </c>
      <c r="M55" s="181">
        <f>Resumo!I54</f>
        <v>0.26666666666666666</v>
      </c>
      <c r="N55" s="170">
        <v>1</v>
      </c>
      <c r="O55" s="170">
        <v>0</v>
      </c>
      <c r="P55" s="172">
        <f t="shared" si="11"/>
        <v>1</v>
      </c>
      <c r="Q55" s="187">
        <f t="shared" si="4"/>
        <v>0.33333333333333331</v>
      </c>
      <c r="R55" s="187">
        <f t="shared" si="5"/>
        <v>0</v>
      </c>
      <c r="S55" s="191">
        <f>P55/Resumo!G54</f>
        <v>0.25</v>
      </c>
      <c r="T55" s="192">
        <v>3.3333333333333335</v>
      </c>
      <c r="U55" s="192">
        <v>3</v>
      </c>
      <c r="V55" s="96">
        <f>Resumo!L54</f>
        <v>3.25</v>
      </c>
      <c r="W55" s="192">
        <v>3.3333333333333335</v>
      </c>
      <c r="X55" s="192">
        <v>4</v>
      </c>
      <c r="Y55" s="96">
        <f>Resumo!M54</f>
        <v>3.5</v>
      </c>
      <c r="Z55" s="192">
        <v>3</v>
      </c>
      <c r="AA55" s="192">
        <v>3</v>
      </c>
      <c r="AB55" s="96">
        <f>Resumo!N54</f>
        <v>3</v>
      </c>
      <c r="AC55" s="192">
        <v>3</v>
      </c>
      <c r="AD55" s="192">
        <v>2</v>
      </c>
      <c r="AE55" s="96">
        <f>Resumo!O54</f>
        <v>2.75</v>
      </c>
      <c r="AF55" s="192">
        <v>3</v>
      </c>
      <c r="AG55" s="192">
        <v>3</v>
      </c>
      <c r="AH55" s="96">
        <f>Resumo!P54</f>
        <v>3</v>
      </c>
      <c r="AI55" s="192">
        <v>3.6666666666666665</v>
      </c>
      <c r="AJ55" s="192">
        <v>2</v>
      </c>
      <c r="AK55" s="96">
        <f>Resumo!Q54</f>
        <v>3.25</v>
      </c>
      <c r="AL55" s="192">
        <v>4</v>
      </c>
      <c r="AM55" s="192">
        <v>1</v>
      </c>
      <c r="AN55" s="96">
        <f>Resumo!R54</f>
        <v>3</v>
      </c>
      <c r="AO55" s="192">
        <v>3</v>
      </c>
      <c r="AP55" s="192">
        <v>4</v>
      </c>
      <c r="AQ55" s="198">
        <f>Resumo!S54</f>
        <v>3.25</v>
      </c>
      <c r="AR55" s="192">
        <v>2.6666666666666665</v>
      </c>
      <c r="AS55" s="192">
        <v>4</v>
      </c>
      <c r="AT55" s="96">
        <f>Resumo!T54</f>
        <v>3</v>
      </c>
      <c r="AU55" s="192">
        <v>4.333333333333333</v>
      </c>
      <c r="AV55" s="192">
        <v>4</v>
      </c>
      <c r="AW55" s="96">
        <f>Resumo!U54</f>
        <v>4.25</v>
      </c>
      <c r="AX55" s="192">
        <v>3</v>
      </c>
      <c r="AY55" s="192">
        <v>1</v>
      </c>
      <c r="AZ55" s="96">
        <f>Resumo!V54</f>
        <v>2.5</v>
      </c>
      <c r="BA55" s="192">
        <v>3.3333333333333335</v>
      </c>
      <c r="BB55" s="192">
        <v>1</v>
      </c>
      <c r="BC55" s="96">
        <f>Resumo!W54</f>
        <v>2.75</v>
      </c>
      <c r="BD55" s="192">
        <v>3.3333333333333335</v>
      </c>
      <c r="BE55" s="192">
        <v>3</v>
      </c>
      <c r="BF55" s="96">
        <f>Resumo!X54</f>
        <v>3.25</v>
      </c>
      <c r="BG55" s="192">
        <v>2.6666666666666665</v>
      </c>
      <c r="BH55" s="192">
        <v>2</v>
      </c>
      <c r="BI55" s="96">
        <f>Resumo!Y54</f>
        <v>2.5</v>
      </c>
      <c r="BJ55" s="192">
        <v>3.6666666666666665</v>
      </c>
      <c r="BK55" s="192">
        <v>4</v>
      </c>
      <c r="BL55" s="96">
        <f>Resumo!Z54</f>
        <v>3.75</v>
      </c>
      <c r="BM55" s="192">
        <f t="shared" si="8"/>
        <v>3.2888888888888892</v>
      </c>
      <c r="BN55" s="192">
        <f t="shared" si="7"/>
        <v>2.7333333333333334</v>
      </c>
      <c r="BO55" s="96">
        <f>Resumo!AA54</f>
        <v>3.1333333333333333</v>
      </c>
      <c r="BP55" s="94">
        <v>3.3138806832355217</v>
      </c>
      <c r="BQ55" s="94">
        <v>3.2125965250965254</v>
      </c>
      <c r="BR55" s="96">
        <f>Resumo!AC54</f>
        <v>3.3341306893938483</v>
      </c>
      <c r="BS55" s="192">
        <v>3.3014636600012519</v>
      </c>
      <c r="BT55" s="192">
        <v>3.0590997263023549</v>
      </c>
      <c r="BU55" s="96">
        <f>Resumo!AD54</f>
        <v>3.3189734053837658</v>
      </c>
      <c r="BV55" s="192">
        <v>3.2694689217072477</v>
      </c>
      <c r="BW55" s="192">
        <v>3.2622925893093866</v>
      </c>
      <c r="BX55" s="96">
        <f>Resumo!AE54</f>
        <v>3.3021077564798254</v>
      </c>
    </row>
    <row r="56" spans="2:76" s="37" customFormat="1">
      <c r="B56" s="37" t="s">
        <v>172</v>
      </c>
      <c r="C56" s="37" t="s">
        <v>173</v>
      </c>
      <c r="D56" s="88">
        <v>301</v>
      </c>
      <c r="E56" s="37" t="s">
        <v>13</v>
      </c>
      <c r="F56" s="37" t="str">
        <f t="shared" si="12"/>
        <v>M</v>
      </c>
      <c r="G56" s="37" t="str">
        <f t="shared" si="13"/>
        <v>V</v>
      </c>
      <c r="H56" s="170">
        <v>1</v>
      </c>
      <c r="I56" s="170">
        <v>0</v>
      </c>
      <c r="J56" s="172">
        <f t="shared" si="3"/>
        <v>1</v>
      </c>
      <c r="K56" s="176">
        <v>0.2</v>
      </c>
      <c r="L56" s="176">
        <v>0</v>
      </c>
      <c r="M56" s="181">
        <f>Resumo!I55</f>
        <v>0.16666666666666666</v>
      </c>
      <c r="N56" s="170">
        <v>0</v>
      </c>
      <c r="O56" s="170">
        <v>0</v>
      </c>
      <c r="P56" s="172">
        <f t="shared" si="11"/>
        <v>0</v>
      </c>
      <c r="Q56" s="187">
        <f t="shared" si="4"/>
        <v>0</v>
      </c>
      <c r="R56" s="188" t="s">
        <v>313</v>
      </c>
      <c r="S56" s="191">
        <f>P56/Resumo!G55</f>
        <v>0</v>
      </c>
      <c r="T56" s="192">
        <v>4</v>
      </c>
      <c r="U56" s="192" t="s">
        <v>313</v>
      </c>
      <c r="V56" s="96">
        <f>Resumo!L55</f>
        <v>4</v>
      </c>
      <c r="W56" s="192">
        <v>5</v>
      </c>
      <c r="X56" s="192" t="s">
        <v>313</v>
      </c>
      <c r="Y56" s="96">
        <f>Resumo!M55</f>
        <v>5</v>
      </c>
      <c r="Z56" s="192">
        <v>4</v>
      </c>
      <c r="AA56" s="192" t="s">
        <v>313</v>
      </c>
      <c r="AB56" s="96">
        <f>Resumo!N55</f>
        <v>4</v>
      </c>
      <c r="AC56" s="192">
        <v>3</v>
      </c>
      <c r="AD56" s="192" t="s">
        <v>313</v>
      </c>
      <c r="AE56" s="96">
        <f>Resumo!O55</f>
        <v>3</v>
      </c>
      <c r="AF56" s="192">
        <v>3</v>
      </c>
      <c r="AG56" s="192" t="s">
        <v>313</v>
      </c>
      <c r="AH56" s="96">
        <f>Resumo!P55</f>
        <v>3</v>
      </c>
      <c r="AI56" s="192">
        <v>4</v>
      </c>
      <c r="AJ56" s="192" t="s">
        <v>313</v>
      </c>
      <c r="AK56" s="96">
        <f>Resumo!Q55</f>
        <v>4</v>
      </c>
      <c r="AL56" s="192" t="s">
        <v>313</v>
      </c>
      <c r="AM56" s="192" t="s">
        <v>313</v>
      </c>
      <c r="AN56" s="96">
        <f>Resumo!R55</f>
        <v>0</v>
      </c>
      <c r="AO56" s="192">
        <v>4</v>
      </c>
      <c r="AP56" s="192" t="s">
        <v>313</v>
      </c>
      <c r="AQ56" s="198">
        <f>Resumo!S55</f>
        <v>4</v>
      </c>
      <c r="AR56" s="192" t="s">
        <v>313</v>
      </c>
      <c r="AS56" s="192" t="s">
        <v>313</v>
      </c>
      <c r="AT56" s="96">
        <f>Resumo!T55</f>
        <v>0</v>
      </c>
      <c r="AU56" s="192">
        <v>4</v>
      </c>
      <c r="AV56" s="192" t="s">
        <v>313</v>
      </c>
      <c r="AW56" s="96">
        <f>Resumo!U55</f>
        <v>4</v>
      </c>
      <c r="AX56" s="192">
        <v>4</v>
      </c>
      <c r="AY56" s="192" t="s">
        <v>313</v>
      </c>
      <c r="AZ56" s="96">
        <f>Resumo!V55</f>
        <v>4</v>
      </c>
      <c r="BA56" s="192">
        <v>4</v>
      </c>
      <c r="BB56" s="192" t="s">
        <v>313</v>
      </c>
      <c r="BC56" s="96">
        <f>Resumo!W55</f>
        <v>4</v>
      </c>
      <c r="BD56" s="192">
        <v>4</v>
      </c>
      <c r="BE56" s="192" t="s">
        <v>313</v>
      </c>
      <c r="BF56" s="96">
        <f>Resumo!X55</f>
        <v>4</v>
      </c>
      <c r="BG56" s="192">
        <v>4</v>
      </c>
      <c r="BH56" s="192" t="s">
        <v>313</v>
      </c>
      <c r="BI56" s="96">
        <f>Resumo!Y55</f>
        <v>4</v>
      </c>
      <c r="BJ56" s="192">
        <v>4</v>
      </c>
      <c r="BK56" s="192" t="s">
        <v>313</v>
      </c>
      <c r="BL56" s="96">
        <f>Resumo!Z55</f>
        <v>4</v>
      </c>
      <c r="BM56" s="192">
        <f t="shared" si="8"/>
        <v>3.9230769230769229</v>
      </c>
      <c r="BN56" s="192" t="s">
        <v>313</v>
      </c>
      <c r="BO56" s="96">
        <f>Resumo!AA55</f>
        <v>3.9230769230769229</v>
      </c>
      <c r="BP56" s="94">
        <v>3.3138806832355217</v>
      </c>
      <c r="BQ56" s="94">
        <v>3.2125965250965254</v>
      </c>
      <c r="BR56" s="96">
        <f>Resumo!AC55</f>
        <v>3.3341306893938483</v>
      </c>
      <c r="BS56" s="192">
        <v>3.3014636600012519</v>
      </c>
      <c r="BT56" s="192">
        <v>3.0590997263023549</v>
      </c>
      <c r="BU56" s="96">
        <f>Resumo!AD55</f>
        <v>3.3189734053837658</v>
      </c>
      <c r="BV56" s="192">
        <v>3.2694689217072477</v>
      </c>
      <c r="BW56" s="192">
        <v>3.2622925893093866</v>
      </c>
      <c r="BX56" s="96">
        <f>Resumo!AE55</f>
        <v>3.3021077564798254</v>
      </c>
    </row>
    <row r="57" spans="2:76" s="37" customFormat="1">
      <c r="B57" s="37" t="s">
        <v>219</v>
      </c>
      <c r="C57" s="37" t="s">
        <v>220</v>
      </c>
      <c r="D57" s="88">
        <v>301</v>
      </c>
      <c r="E57" s="37" t="s">
        <v>13</v>
      </c>
      <c r="F57" s="37" t="str">
        <f t="shared" si="12"/>
        <v>M</v>
      </c>
      <c r="G57" s="37" t="str">
        <f t="shared" si="13"/>
        <v>V</v>
      </c>
      <c r="H57" s="170">
        <v>1</v>
      </c>
      <c r="I57" s="170">
        <v>2</v>
      </c>
      <c r="J57" s="172">
        <f t="shared" si="3"/>
        <v>3</v>
      </c>
      <c r="K57" s="176">
        <v>0.1</v>
      </c>
      <c r="L57" s="176">
        <v>0.5</v>
      </c>
      <c r="M57" s="181">
        <f>Resumo!I56</f>
        <v>0.21428571428571427</v>
      </c>
      <c r="N57" s="170">
        <v>0</v>
      </c>
      <c r="O57" s="170">
        <v>2</v>
      </c>
      <c r="P57" s="172">
        <f t="shared" si="11"/>
        <v>2</v>
      </c>
      <c r="Q57" s="187">
        <f t="shared" si="4"/>
        <v>0</v>
      </c>
      <c r="R57" s="187">
        <f t="shared" si="5"/>
        <v>1</v>
      </c>
      <c r="S57" s="191">
        <f>P57/Resumo!G56</f>
        <v>0.66666666666666663</v>
      </c>
      <c r="T57" s="192">
        <v>3</v>
      </c>
      <c r="U57" s="192">
        <v>2.5</v>
      </c>
      <c r="V57" s="96">
        <f>Resumo!L56</f>
        <v>2.6666666666666665</v>
      </c>
      <c r="W57" s="192">
        <v>4</v>
      </c>
      <c r="X57" s="192">
        <v>3.5</v>
      </c>
      <c r="Y57" s="96">
        <f>Resumo!M56</f>
        <v>3.6666666666666665</v>
      </c>
      <c r="Z57" s="192">
        <v>3</v>
      </c>
      <c r="AA57" s="192">
        <v>2</v>
      </c>
      <c r="AB57" s="96">
        <f>Resumo!N56</f>
        <v>2.5</v>
      </c>
      <c r="AC57" s="192">
        <v>3</v>
      </c>
      <c r="AD57" s="192">
        <v>2</v>
      </c>
      <c r="AE57" s="96">
        <f>Resumo!O56</f>
        <v>2.5</v>
      </c>
      <c r="AF57" s="192">
        <v>2</v>
      </c>
      <c r="AG57" s="192">
        <v>2.5</v>
      </c>
      <c r="AH57" s="96">
        <f>Resumo!P56</f>
        <v>2.3333333333333335</v>
      </c>
      <c r="AI57" s="192">
        <v>3</v>
      </c>
      <c r="AJ57" s="192">
        <v>2.5</v>
      </c>
      <c r="AK57" s="96">
        <f>Resumo!Q56</f>
        <v>2.6666666666666665</v>
      </c>
      <c r="AL57" s="192" t="s">
        <v>313</v>
      </c>
      <c r="AM57" s="192"/>
      <c r="AN57" s="96">
        <f>Resumo!R56</f>
        <v>0</v>
      </c>
      <c r="AO57" s="192">
        <v>3</v>
      </c>
      <c r="AP57" s="192">
        <v>2.5</v>
      </c>
      <c r="AQ57" s="198">
        <f>Resumo!S56</f>
        <v>2.6666666666666665</v>
      </c>
      <c r="AR57" s="192">
        <v>3</v>
      </c>
      <c r="AS57" s="192">
        <v>3</v>
      </c>
      <c r="AT57" s="96">
        <f>Resumo!T56</f>
        <v>3</v>
      </c>
      <c r="AU57" s="192">
        <v>2</v>
      </c>
      <c r="AV57" s="192">
        <v>4</v>
      </c>
      <c r="AW57" s="96">
        <f>Resumo!U56</f>
        <v>3.3333333333333335</v>
      </c>
      <c r="AX57" s="192">
        <v>3</v>
      </c>
      <c r="AY57" s="192">
        <v>2.5</v>
      </c>
      <c r="AZ57" s="96">
        <f>Resumo!V56</f>
        <v>2.6666666666666665</v>
      </c>
      <c r="BA57" s="192">
        <v>3</v>
      </c>
      <c r="BB57" s="192">
        <v>2.5</v>
      </c>
      <c r="BC57" s="96">
        <f>Resumo!W56</f>
        <v>2.6666666666666665</v>
      </c>
      <c r="BD57" s="192">
        <v>3</v>
      </c>
      <c r="BE57" s="192">
        <v>2.5</v>
      </c>
      <c r="BF57" s="96">
        <f>Resumo!X56</f>
        <v>2.6666666666666665</v>
      </c>
      <c r="BG57" s="192">
        <v>3</v>
      </c>
      <c r="BH57" s="192">
        <v>3</v>
      </c>
      <c r="BI57" s="96">
        <f>Resumo!Y56</f>
        <v>3</v>
      </c>
      <c r="BJ57" s="192">
        <v>4</v>
      </c>
      <c r="BK57" s="192">
        <v>4</v>
      </c>
      <c r="BL57" s="96">
        <f>Resumo!Z56</f>
        <v>4</v>
      </c>
      <c r="BM57" s="192">
        <f t="shared" si="8"/>
        <v>3</v>
      </c>
      <c r="BN57" s="192">
        <f t="shared" si="7"/>
        <v>2.7857142857142856</v>
      </c>
      <c r="BO57" s="96">
        <f>Resumo!AA56</f>
        <v>2.8809523809523809</v>
      </c>
      <c r="BP57" s="94">
        <v>3.3138806832355217</v>
      </c>
      <c r="BQ57" s="94">
        <v>3.2125965250965254</v>
      </c>
      <c r="BR57" s="96">
        <f>Resumo!AC56</f>
        <v>3.3341306893938483</v>
      </c>
      <c r="BS57" s="192">
        <v>3.3014636600012519</v>
      </c>
      <c r="BT57" s="192">
        <v>3.0590997263023549</v>
      </c>
      <c r="BU57" s="96">
        <f>Resumo!AD56</f>
        <v>3.3189734053837658</v>
      </c>
      <c r="BV57" s="192">
        <v>3.2694689217072477</v>
      </c>
      <c r="BW57" s="192">
        <v>3.2622925893093866</v>
      </c>
      <c r="BX57" s="96">
        <f>Resumo!AE56</f>
        <v>3.3021077564798254</v>
      </c>
    </row>
    <row r="58" spans="2:76" s="37" customFormat="1">
      <c r="B58" s="37" t="s">
        <v>200</v>
      </c>
      <c r="C58" s="37" t="s">
        <v>201</v>
      </c>
      <c r="D58" s="88">
        <v>301</v>
      </c>
      <c r="E58" s="37" t="s">
        <v>13</v>
      </c>
      <c r="F58" s="37" t="str">
        <f t="shared" si="12"/>
        <v>M</v>
      </c>
      <c r="G58" s="37" t="str">
        <f t="shared" si="13"/>
        <v>V</v>
      </c>
      <c r="H58" s="170">
        <v>3</v>
      </c>
      <c r="I58" s="170">
        <v>2</v>
      </c>
      <c r="J58" s="172">
        <f t="shared" si="3"/>
        <v>5</v>
      </c>
      <c r="K58" s="176">
        <v>0.5</v>
      </c>
      <c r="L58" s="176">
        <v>0.25</v>
      </c>
      <c r="M58" s="181">
        <f>Resumo!I57</f>
        <v>0.35714285714285715</v>
      </c>
      <c r="N58" s="170">
        <v>2</v>
      </c>
      <c r="O58" s="170">
        <v>2</v>
      </c>
      <c r="P58" s="172">
        <f t="shared" si="11"/>
        <v>4</v>
      </c>
      <c r="Q58" s="187">
        <f t="shared" si="4"/>
        <v>0.66666666666666663</v>
      </c>
      <c r="R58" s="187">
        <f t="shared" si="5"/>
        <v>1</v>
      </c>
      <c r="S58" s="191">
        <f>P58/Resumo!G57</f>
        <v>0.8</v>
      </c>
      <c r="T58" s="192">
        <v>2</v>
      </c>
      <c r="U58" s="192">
        <v>4.5</v>
      </c>
      <c r="V58" s="96">
        <f>Resumo!L57</f>
        <v>3</v>
      </c>
      <c r="W58" s="192">
        <v>2.3333333333333335</v>
      </c>
      <c r="X58" s="192">
        <v>5</v>
      </c>
      <c r="Y58" s="96">
        <f>Resumo!M57</f>
        <v>3.4</v>
      </c>
      <c r="Z58" s="192">
        <v>2.6666666666666665</v>
      </c>
      <c r="AA58" s="192">
        <v>4.5</v>
      </c>
      <c r="AB58" s="96">
        <f>Resumo!N57</f>
        <v>3.4</v>
      </c>
      <c r="AC58" s="192">
        <v>1.6666666666666667</v>
      </c>
      <c r="AD58" s="192">
        <v>5</v>
      </c>
      <c r="AE58" s="96">
        <f>Resumo!O57</f>
        <v>3</v>
      </c>
      <c r="AF58" s="192">
        <v>2</v>
      </c>
      <c r="AG58" s="192">
        <v>4</v>
      </c>
      <c r="AH58" s="96">
        <f>Resumo!P57</f>
        <v>3</v>
      </c>
      <c r="AI58" s="192">
        <v>2</v>
      </c>
      <c r="AJ58" s="192">
        <v>4.5</v>
      </c>
      <c r="AK58" s="96">
        <f>Resumo!Q57</f>
        <v>3.25</v>
      </c>
      <c r="AL58" s="192">
        <v>1</v>
      </c>
      <c r="AM58" s="192">
        <v>4.5</v>
      </c>
      <c r="AN58" s="96">
        <f>Resumo!R57</f>
        <v>2.75</v>
      </c>
      <c r="AO58" s="192">
        <v>3</v>
      </c>
      <c r="AP58" s="192">
        <v>4.5</v>
      </c>
      <c r="AQ58" s="198">
        <f>Resumo!S57</f>
        <v>3.6</v>
      </c>
      <c r="AR58" s="192">
        <v>2.6666666666666665</v>
      </c>
      <c r="AS58" s="192">
        <v>5</v>
      </c>
      <c r="AT58" s="96">
        <f>Resumo!T57</f>
        <v>3.6</v>
      </c>
      <c r="AU58" s="192">
        <v>3.6666666666666665</v>
      </c>
      <c r="AV58" s="192">
        <v>4.5</v>
      </c>
      <c r="AW58" s="96">
        <f>Resumo!U57</f>
        <v>4</v>
      </c>
      <c r="AX58" s="192">
        <v>2.3333333333333335</v>
      </c>
      <c r="AY58" s="192">
        <v>4.5</v>
      </c>
      <c r="AZ58" s="96">
        <f>Resumo!V57</f>
        <v>3.2</v>
      </c>
      <c r="BA58" s="192">
        <v>2.3333333333333335</v>
      </c>
      <c r="BB58" s="192">
        <v>5</v>
      </c>
      <c r="BC58" s="96">
        <f>Resumo!W57</f>
        <v>3.4</v>
      </c>
      <c r="BD58" s="192">
        <v>3</v>
      </c>
      <c r="BE58" s="192">
        <v>4.5</v>
      </c>
      <c r="BF58" s="96">
        <f>Resumo!X57</f>
        <v>3.6</v>
      </c>
      <c r="BG58" s="192">
        <v>2.6666666666666665</v>
      </c>
      <c r="BH58" s="192">
        <v>5</v>
      </c>
      <c r="BI58" s="96">
        <f>Resumo!Y57</f>
        <v>3.6</v>
      </c>
      <c r="BJ58" s="192">
        <v>2.6666666666666665</v>
      </c>
      <c r="BK58" s="192">
        <v>5</v>
      </c>
      <c r="BL58" s="96">
        <f>Resumo!Z57</f>
        <v>3.6</v>
      </c>
      <c r="BM58" s="192">
        <f t="shared" si="8"/>
        <v>2.3999999999999995</v>
      </c>
      <c r="BN58" s="192">
        <f t="shared" si="7"/>
        <v>4.666666666666667</v>
      </c>
      <c r="BO58" s="96">
        <f>Resumo!AA57</f>
        <v>3.3600000000000003</v>
      </c>
      <c r="BP58" s="94">
        <v>3.3138806832355217</v>
      </c>
      <c r="BQ58" s="94">
        <v>3.2125965250965254</v>
      </c>
      <c r="BR58" s="96">
        <f>Resumo!AC57</f>
        <v>3.3341306893938483</v>
      </c>
      <c r="BS58" s="192">
        <v>3.3014636600012519</v>
      </c>
      <c r="BT58" s="192">
        <v>3.0590997263023549</v>
      </c>
      <c r="BU58" s="96">
        <f>Resumo!AD57</f>
        <v>3.3189734053837658</v>
      </c>
      <c r="BV58" s="192">
        <v>3.2694689217072477</v>
      </c>
      <c r="BW58" s="192">
        <v>3.2622925893093866</v>
      </c>
      <c r="BX58" s="96">
        <f>Resumo!AE57</f>
        <v>3.3021077564798254</v>
      </c>
    </row>
    <row r="59" spans="2:76">
      <c r="B59" s="37" t="s">
        <v>162</v>
      </c>
      <c r="C59" t="s">
        <v>163</v>
      </c>
      <c r="D59" s="39">
        <v>302</v>
      </c>
      <c r="E59" t="s">
        <v>14</v>
      </c>
      <c r="F59" t="str">
        <f t="shared" si="12"/>
        <v>G</v>
      </c>
      <c r="G59" t="str">
        <f t="shared" si="13"/>
        <v>V</v>
      </c>
      <c r="H59" s="170">
        <v>18</v>
      </c>
      <c r="I59" s="170">
        <v>4</v>
      </c>
      <c r="J59" s="172">
        <f t="shared" si="3"/>
        <v>22</v>
      </c>
      <c r="K59" s="176">
        <v>0.45</v>
      </c>
      <c r="L59" s="176">
        <v>0.19</v>
      </c>
      <c r="M59" s="181">
        <f>Resumo!I58</f>
        <v>0.36065573770491804</v>
      </c>
      <c r="N59" s="170">
        <v>1</v>
      </c>
      <c r="O59" s="170">
        <v>0</v>
      </c>
      <c r="P59" s="172">
        <f t="shared" si="11"/>
        <v>1</v>
      </c>
      <c r="Q59" s="187">
        <f t="shared" si="4"/>
        <v>5.5555555555555552E-2</v>
      </c>
      <c r="R59" s="187">
        <f t="shared" si="5"/>
        <v>0</v>
      </c>
      <c r="S59" s="191">
        <f>P59/Resumo!G58</f>
        <v>4.5454545454545456E-2</v>
      </c>
      <c r="T59" s="192">
        <v>3.9411764705882355</v>
      </c>
      <c r="U59" s="192">
        <v>3.75</v>
      </c>
      <c r="V59" s="96">
        <f>Resumo!L58</f>
        <v>3.9047619047619047</v>
      </c>
      <c r="W59" s="192">
        <v>4</v>
      </c>
      <c r="X59" s="192">
        <v>4.25</v>
      </c>
      <c r="Y59" s="96">
        <f>Resumo!M58</f>
        <v>4.0476190476190474</v>
      </c>
      <c r="Z59" s="192">
        <v>3.3529411764705883</v>
      </c>
      <c r="AA59" s="192">
        <v>3.75</v>
      </c>
      <c r="AB59" s="96">
        <f>Resumo!N58</f>
        <v>3.4285714285714284</v>
      </c>
      <c r="AC59" s="192">
        <v>3.2352941176470589</v>
      </c>
      <c r="AD59" s="192">
        <v>3.5</v>
      </c>
      <c r="AE59" s="96">
        <f>Resumo!O58</f>
        <v>3.2857142857142856</v>
      </c>
      <c r="AF59" s="192">
        <v>3.2352941176470589</v>
      </c>
      <c r="AG59" s="192">
        <v>3.75</v>
      </c>
      <c r="AH59" s="96">
        <f>Resumo!P58</f>
        <v>3.3333333333333335</v>
      </c>
      <c r="AI59" s="192">
        <v>3.4705882352941178</v>
      </c>
      <c r="AJ59" s="192">
        <v>4</v>
      </c>
      <c r="AK59" s="96">
        <f>Resumo!Q58</f>
        <v>3.5714285714285716</v>
      </c>
      <c r="AL59" s="192">
        <v>4.3125</v>
      </c>
      <c r="AM59" s="192">
        <v>4.75</v>
      </c>
      <c r="AN59" s="96">
        <f>Resumo!R58</f>
        <v>4.4000000000000004</v>
      </c>
      <c r="AO59" s="192">
        <v>3.8235294117647061</v>
      </c>
      <c r="AP59" s="192">
        <v>4</v>
      </c>
      <c r="AQ59" s="198">
        <f>Resumo!S58</f>
        <v>3.8571428571428572</v>
      </c>
      <c r="AR59" s="192">
        <v>3.8235294117647061</v>
      </c>
      <c r="AS59" s="192">
        <v>5</v>
      </c>
      <c r="AT59" s="96">
        <f>Resumo!T58</f>
        <v>4</v>
      </c>
      <c r="AU59" s="192">
        <v>4.0588235294117645</v>
      </c>
      <c r="AV59" s="192">
        <v>5</v>
      </c>
      <c r="AW59" s="96">
        <f>Resumo!U58</f>
        <v>4.2380952380952381</v>
      </c>
      <c r="AX59" s="192">
        <v>3.6875</v>
      </c>
      <c r="AY59" s="192">
        <v>4.25</v>
      </c>
      <c r="AZ59" s="96">
        <f>Resumo!V58</f>
        <v>3.8</v>
      </c>
      <c r="BA59" s="192">
        <v>3.75</v>
      </c>
      <c r="BB59" s="192">
        <v>4.25</v>
      </c>
      <c r="BC59" s="96">
        <f>Resumo!W58</f>
        <v>3.85</v>
      </c>
      <c r="BD59" s="192">
        <v>3.6470588235294117</v>
      </c>
      <c r="BE59" s="192">
        <v>3.6666666666666665</v>
      </c>
      <c r="BF59" s="96">
        <f>Resumo!X58</f>
        <v>3.65</v>
      </c>
      <c r="BG59" s="192">
        <v>4</v>
      </c>
      <c r="BH59" s="192">
        <v>4.25</v>
      </c>
      <c r="BI59" s="96">
        <f>Resumo!Y58</f>
        <v>4.0476190476190474</v>
      </c>
      <c r="BJ59" s="192">
        <v>4.1764705882352944</v>
      </c>
      <c r="BK59" s="192">
        <v>4.75</v>
      </c>
      <c r="BL59" s="96">
        <f>Resumo!Z58</f>
        <v>4.2857142857142856</v>
      </c>
      <c r="BM59" s="192">
        <f t="shared" si="8"/>
        <v>3.7676470588235293</v>
      </c>
      <c r="BN59" s="192">
        <f t="shared" si="7"/>
        <v>4.1944444444444446</v>
      </c>
      <c r="BO59" s="96">
        <f>Resumo!AA58</f>
        <v>3.8466666666666671</v>
      </c>
      <c r="BP59" s="87">
        <v>3.2440651509536966</v>
      </c>
      <c r="BQ59" s="87">
        <f>AVERAGE(BK59:BK63,BH59:BH63,BE59:BE63,BB59:BB63,AY59:AY63,AV59:AV63,AS59:AS63,AP59:AP63,AM59:AM63,AJ59:AJ63,AG59:AG63,AD59:AD63,AA59:AA63,X59:X63,U59:U63)</f>
        <v>3.0786111111111105</v>
      </c>
      <c r="BR59" s="96">
        <f>Resumo!AC58</f>
        <v>3.1185693804403485</v>
      </c>
      <c r="BS59" s="192">
        <v>3.2568572468745658</v>
      </c>
      <c r="BT59" s="192">
        <v>3.2527243086899618</v>
      </c>
      <c r="BU59" s="96">
        <f>Resumo!AD58</f>
        <v>3.4030446310322908</v>
      </c>
      <c r="BV59" s="192">
        <v>3.2694689217072477</v>
      </c>
      <c r="BW59" s="192">
        <v>3.2622925893093866</v>
      </c>
      <c r="BX59" s="96">
        <f>Resumo!AE58</f>
        <v>3.3021077564798254</v>
      </c>
    </row>
    <row r="60" spans="2:76">
      <c r="B60" s="37" t="s">
        <v>259</v>
      </c>
      <c r="C60" t="s">
        <v>321</v>
      </c>
      <c r="D60" s="39">
        <v>302</v>
      </c>
      <c r="E60" t="s">
        <v>14</v>
      </c>
      <c r="F60" t="str">
        <f t="shared" si="12"/>
        <v>M</v>
      </c>
      <c r="G60" t="str">
        <f t="shared" si="13"/>
        <v>V</v>
      </c>
      <c r="H60" s="170">
        <v>22</v>
      </c>
      <c r="I60" s="170">
        <v>10</v>
      </c>
      <c r="J60" s="172">
        <f t="shared" si="3"/>
        <v>32</v>
      </c>
      <c r="K60" s="176">
        <v>0.22</v>
      </c>
      <c r="L60" s="176">
        <v>0.22</v>
      </c>
      <c r="M60" s="181">
        <f>Resumo!I59</f>
        <v>0.22068965517241379</v>
      </c>
      <c r="N60" s="170">
        <v>11</v>
      </c>
      <c r="O60" s="170">
        <v>7</v>
      </c>
      <c r="P60" s="172">
        <f t="shared" si="11"/>
        <v>18</v>
      </c>
      <c r="Q60" s="187">
        <f t="shared" si="4"/>
        <v>0.5</v>
      </c>
      <c r="R60" s="187">
        <f t="shared" si="5"/>
        <v>0.7</v>
      </c>
      <c r="S60" s="191">
        <f>P60/Resumo!G59</f>
        <v>0.5625</v>
      </c>
      <c r="T60" s="192">
        <v>3.15</v>
      </c>
      <c r="U60" s="192">
        <v>3</v>
      </c>
      <c r="V60" s="96">
        <f>Resumo!L59</f>
        <v>3.1</v>
      </c>
      <c r="W60" s="192">
        <v>3.1904761904761907</v>
      </c>
      <c r="X60" s="192">
        <v>3.2</v>
      </c>
      <c r="Y60" s="96">
        <f>Resumo!M59</f>
        <v>3.193548387096774</v>
      </c>
      <c r="Z60" s="192">
        <v>2.8095238095238093</v>
      </c>
      <c r="AA60" s="192">
        <v>2.8888888888888888</v>
      </c>
      <c r="AB60" s="96">
        <f>Resumo!N59</f>
        <v>2.8333333333333335</v>
      </c>
      <c r="AC60" s="192">
        <v>2.65</v>
      </c>
      <c r="AD60" s="192">
        <v>2.6</v>
      </c>
      <c r="AE60" s="96">
        <f>Resumo!O59</f>
        <v>2.6333333333333333</v>
      </c>
      <c r="AF60" s="192">
        <v>2.8</v>
      </c>
      <c r="AG60" s="192">
        <v>2.2999999999999998</v>
      </c>
      <c r="AH60" s="96">
        <f>Resumo!P59</f>
        <v>2.6333333333333333</v>
      </c>
      <c r="AI60" s="192">
        <v>3</v>
      </c>
      <c r="AJ60" s="192">
        <v>2.1</v>
      </c>
      <c r="AK60" s="96">
        <f>Resumo!Q59</f>
        <v>2.7096774193548385</v>
      </c>
      <c r="AL60" s="192">
        <v>4.55</v>
      </c>
      <c r="AM60" s="192">
        <v>4.1111111111111107</v>
      </c>
      <c r="AN60" s="96">
        <f>Resumo!R59</f>
        <v>4.4137931034482758</v>
      </c>
      <c r="AO60" s="192">
        <v>3.1666666666666665</v>
      </c>
      <c r="AP60" s="192">
        <v>2.7</v>
      </c>
      <c r="AQ60" s="198">
        <f>Resumo!S59</f>
        <v>3</v>
      </c>
      <c r="AR60" s="192">
        <v>3.55</v>
      </c>
      <c r="AS60" s="192">
        <v>2.9</v>
      </c>
      <c r="AT60" s="96">
        <f>Resumo!T59</f>
        <v>3.3333333333333335</v>
      </c>
      <c r="AU60" s="192">
        <v>3.6842105263157894</v>
      </c>
      <c r="AV60" s="192">
        <v>3.5</v>
      </c>
      <c r="AW60" s="96">
        <f>Resumo!U59</f>
        <v>3.6206896551724137</v>
      </c>
      <c r="AX60" s="192">
        <v>2.8571428571428572</v>
      </c>
      <c r="AY60" s="192">
        <v>2.8</v>
      </c>
      <c r="AZ60" s="96">
        <f>Resumo!V59</f>
        <v>2.838709677419355</v>
      </c>
      <c r="BA60" s="192">
        <v>3.0476190476190474</v>
      </c>
      <c r="BB60" s="192">
        <v>2.4</v>
      </c>
      <c r="BC60" s="96">
        <f>Resumo!W59</f>
        <v>2.838709677419355</v>
      </c>
      <c r="BD60" s="192">
        <v>2.9047619047619047</v>
      </c>
      <c r="BE60" s="192">
        <v>2.2999999999999998</v>
      </c>
      <c r="BF60" s="96">
        <f>Resumo!X59</f>
        <v>2.7096774193548385</v>
      </c>
      <c r="BG60" s="192">
        <v>2.9523809523809526</v>
      </c>
      <c r="BH60" s="192">
        <v>3</v>
      </c>
      <c r="BI60" s="96">
        <f>Resumo!Y59</f>
        <v>2.9655172413793105</v>
      </c>
      <c r="BJ60" s="192">
        <v>3.9</v>
      </c>
      <c r="BK60" s="192">
        <v>3.5</v>
      </c>
      <c r="BL60" s="96">
        <f>Resumo!Z59</f>
        <v>3.7857142857142856</v>
      </c>
      <c r="BM60" s="192">
        <f t="shared" si="8"/>
        <v>3.2141854636591476</v>
      </c>
      <c r="BN60" s="192">
        <f t="shared" si="7"/>
        <v>2.8866666666666658</v>
      </c>
      <c r="BO60" s="96">
        <f>Resumo!AA59</f>
        <v>3.1072913466461851</v>
      </c>
      <c r="BP60" s="87">
        <f>AVERAGE(BJ59:BJ63,BG59:BG63,BD59:BD63,BA59:BA63,AX59:AX63,AU59:AU63,AR59:AR63,AO59:AO63,AL59:AL63,AI59:AI63,AF59:AF63,AC59:AC63,Z59:Z63,W59:W63,T59:T63)</f>
        <v>3.2440651509536966</v>
      </c>
      <c r="BQ60" s="87">
        <v>3.0786111111111105</v>
      </c>
      <c r="BR60" s="96">
        <f>Resumo!AC59</f>
        <v>3.1185693804403485</v>
      </c>
      <c r="BS60" s="192">
        <v>3.2568572468745658</v>
      </c>
      <c r="BT60" s="192">
        <v>3.2527243086899618</v>
      </c>
      <c r="BU60" s="96">
        <f>Resumo!AD59</f>
        <v>3.4030446310322908</v>
      </c>
      <c r="BV60" s="192">
        <v>3.2694689217072477</v>
      </c>
      <c r="BW60" s="192">
        <v>3.2622925893093866</v>
      </c>
      <c r="BX60" s="96">
        <f>Resumo!AE59</f>
        <v>3.3021077564798254</v>
      </c>
    </row>
    <row r="61" spans="2:76">
      <c r="B61" s="37" t="s">
        <v>113</v>
      </c>
      <c r="C61" t="s">
        <v>114</v>
      </c>
      <c r="D61" s="39">
        <v>302</v>
      </c>
      <c r="E61" t="s">
        <v>14</v>
      </c>
      <c r="F61" t="str">
        <f t="shared" si="12"/>
        <v>M</v>
      </c>
      <c r="G61" t="str">
        <f t="shared" si="13"/>
        <v>V</v>
      </c>
      <c r="H61" s="170">
        <v>3</v>
      </c>
      <c r="I61" s="170">
        <v>0</v>
      </c>
      <c r="J61" s="172">
        <f t="shared" si="3"/>
        <v>3</v>
      </c>
      <c r="K61" s="176">
        <v>0.33</v>
      </c>
      <c r="L61" s="176">
        <v>0</v>
      </c>
      <c r="M61" s="181">
        <f>Resumo!I60</f>
        <v>0.21428571428571427</v>
      </c>
      <c r="N61" s="170">
        <v>2</v>
      </c>
      <c r="O61" s="170">
        <v>0</v>
      </c>
      <c r="P61" s="172">
        <f t="shared" si="11"/>
        <v>2</v>
      </c>
      <c r="Q61" s="187">
        <f t="shared" si="4"/>
        <v>0.66666666666666663</v>
      </c>
      <c r="R61" s="188" t="s">
        <v>313</v>
      </c>
      <c r="S61" s="191">
        <f>P61/Resumo!G60</f>
        <v>0.66666666666666663</v>
      </c>
      <c r="T61" s="192">
        <v>3</v>
      </c>
      <c r="U61" s="192" t="s">
        <v>313</v>
      </c>
      <c r="V61" s="96">
        <f>Resumo!L60</f>
        <v>3</v>
      </c>
      <c r="W61" s="192">
        <v>2.6666666666666665</v>
      </c>
      <c r="X61" s="192" t="s">
        <v>313</v>
      </c>
      <c r="Y61" s="96">
        <f>Resumo!M60</f>
        <v>2.6666666666666665</v>
      </c>
      <c r="Z61" s="192">
        <v>3</v>
      </c>
      <c r="AA61" s="192" t="s">
        <v>313</v>
      </c>
      <c r="AB61" s="96">
        <f>Resumo!N60</f>
        <v>3</v>
      </c>
      <c r="AC61" s="192">
        <v>3</v>
      </c>
      <c r="AD61" s="192" t="s">
        <v>313</v>
      </c>
      <c r="AE61" s="96">
        <f>Resumo!O60</f>
        <v>3</v>
      </c>
      <c r="AF61" s="192">
        <v>2</v>
      </c>
      <c r="AG61" s="192" t="s">
        <v>313</v>
      </c>
      <c r="AH61" s="96">
        <f>Resumo!P60</f>
        <v>2</v>
      </c>
      <c r="AI61" s="192">
        <v>2</v>
      </c>
      <c r="AJ61" s="192" t="s">
        <v>313</v>
      </c>
      <c r="AK61" s="96">
        <f>Resumo!Q60</f>
        <v>2</v>
      </c>
      <c r="AL61" s="192">
        <v>3.3333333333333335</v>
      </c>
      <c r="AM61" s="192" t="s">
        <v>313</v>
      </c>
      <c r="AN61" s="96">
        <f>Resumo!R60</f>
        <v>3.3333333333333335</v>
      </c>
      <c r="AO61" s="192">
        <v>3</v>
      </c>
      <c r="AP61" s="192" t="s">
        <v>313</v>
      </c>
      <c r="AQ61" s="198">
        <f>Resumo!S60</f>
        <v>3</v>
      </c>
      <c r="AR61" s="192">
        <v>2.6666666666666665</v>
      </c>
      <c r="AS61" s="192" t="s">
        <v>313</v>
      </c>
      <c r="AT61" s="96">
        <f>Resumo!T60</f>
        <v>2.6666666666666665</v>
      </c>
      <c r="AU61" s="192">
        <v>4</v>
      </c>
      <c r="AV61" s="192" t="s">
        <v>313</v>
      </c>
      <c r="AW61" s="96">
        <f>Resumo!U60</f>
        <v>4</v>
      </c>
      <c r="AX61" s="192">
        <v>2.3333333333333335</v>
      </c>
      <c r="AY61" s="192" t="s">
        <v>313</v>
      </c>
      <c r="AZ61" s="96">
        <f>Resumo!V60</f>
        <v>2.3333333333333335</v>
      </c>
      <c r="BA61" s="192">
        <v>2.6666666666666665</v>
      </c>
      <c r="BB61" s="192" t="s">
        <v>313</v>
      </c>
      <c r="BC61" s="96">
        <f>Resumo!W60</f>
        <v>2.6666666666666665</v>
      </c>
      <c r="BD61" s="192">
        <v>2.6666666666666665</v>
      </c>
      <c r="BE61" s="192" t="s">
        <v>313</v>
      </c>
      <c r="BF61" s="96">
        <f>Resumo!X60</f>
        <v>2.6666666666666665</v>
      </c>
      <c r="BG61" s="192">
        <v>3</v>
      </c>
      <c r="BH61" s="192" t="s">
        <v>313</v>
      </c>
      <c r="BI61" s="96">
        <f>Resumo!Y60</f>
        <v>3</v>
      </c>
      <c r="BJ61" s="192">
        <v>3</v>
      </c>
      <c r="BK61" s="192" t="s">
        <v>313</v>
      </c>
      <c r="BL61" s="96">
        <f>Resumo!Z60</f>
        <v>3</v>
      </c>
      <c r="BM61" s="192">
        <f t="shared" si="8"/>
        <v>2.822222222222222</v>
      </c>
      <c r="BN61" s="192" t="s">
        <v>313</v>
      </c>
      <c r="BO61" s="96">
        <f>Resumo!AA60</f>
        <v>2.822222222222222</v>
      </c>
      <c r="BP61" s="87">
        <v>3.2440651509536966</v>
      </c>
      <c r="BQ61" s="87">
        <v>3.0786111111111105</v>
      </c>
      <c r="BR61" s="96">
        <f>Resumo!AC60</f>
        <v>3.1185693804403485</v>
      </c>
      <c r="BS61" s="192">
        <v>3.2568572468745658</v>
      </c>
      <c r="BT61" s="192">
        <v>3.2527243086899618</v>
      </c>
      <c r="BU61" s="96">
        <f>Resumo!AD60</f>
        <v>3.4030446310322908</v>
      </c>
      <c r="BV61" s="192">
        <v>3.2694689217072477</v>
      </c>
      <c r="BW61" s="192">
        <v>3.2622925893093866</v>
      </c>
      <c r="BX61" s="96">
        <f>Resumo!AE60</f>
        <v>3.3021077564798254</v>
      </c>
    </row>
    <row r="62" spans="2:76">
      <c r="B62" s="37" t="s">
        <v>47</v>
      </c>
      <c r="C62" t="s">
        <v>48</v>
      </c>
      <c r="D62" s="39">
        <v>302</v>
      </c>
      <c r="E62" t="s">
        <v>14</v>
      </c>
      <c r="F62" t="str">
        <f t="shared" si="12"/>
        <v>M</v>
      </c>
      <c r="G62" t="str">
        <f t="shared" si="13"/>
        <v>V</v>
      </c>
      <c r="H62" s="170">
        <v>1</v>
      </c>
      <c r="I62" s="170">
        <v>1</v>
      </c>
      <c r="J62" s="172">
        <f t="shared" si="3"/>
        <v>2</v>
      </c>
      <c r="K62" s="176">
        <v>0.33</v>
      </c>
      <c r="L62" s="176">
        <v>0.25</v>
      </c>
      <c r="M62" s="181">
        <f>Resumo!I61</f>
        <v>0.2857142857142857</v>
      </c>
      <c r="N62" s="170">
        <v>1</v>
      </c>
      <c r="O62" s="170">
        <v>1</v>
      </c>
      <c r="P62" s="172">
        <f t="shared" si="11"/>
        <v>2</v>
      </c>
      <c r="Q62" s="187">
        <f t="shared" si="4"/>
        <v>1</v>
      </c>
      <c r="R62" s="187">
        <f t="shared" si="5"/>
        <v>1</v>
      </c>
      <c r="S62" s="191">
        <f>P62/Resumo!G61</f>
        <v>1</v>
      </c>
      <c r="T62" s="192">
        <v>2</v>
      </c>
      <c r="U62" s="192">
        <v>3</v>
      </c>
      <c r="V62" s="96">
        <f>Resumo!L61</f>
        <v>2.5</v>
      </c>
      <c r="W62" s="192">
        <v>3</v>
      </c>
      <c r="X62" s="192">
        <v>3</v>
      </c>
      <c r="Y62" s="96">
        <f>Resumo!M61</f>
        <v>3</v>
      </c>
      <c r="Z62" s="192">
        <v>2</v>
      </c>
      <c r="AA62" s="192">
        <v>2</v>
      </c>
      <c r="AB62" s="96">
        <f>Resumo!N61</f>
        <v>2</v>
      </c>
      <c r="AC62" s="192">
        <v>2</v>
      </c>
      <c r="AD62" s="192">
        <v>1</v>
      </c>
      <c r="AE62" s="96">
        <f>Resumo!O61</f>
        <v>1.5</v>
      </c>
      <c r="AF62" s="192">
        <v>3</v>
      </c>
      <c r="AG62" s="192">
        <v>3</v>
      </c>
      <c r="AH62" s="96">
        <f>Resumo!P61</f>
        <v>3</v>
      </c>
      <c r="AI62" s="192">
        <v>3</v>
      </c>
      <c r="AJ62" s="192">
        <v>2</v>
      </c>
      <c r="AK62" s="96">
        <f>Resumo!Q61</f>
        <v>2.5</v>
      </c>
      <c r="AL62" s="192">
        <v>5</v>
      </c>
      <c r="AM62" s="192">
        <v>3</v>
      </c>
      <c r="AN62" s="96">
        <f>Resumo!R61</f>
        <v>4</v>
      </c>
      <c r="AO62" s="192">
        <v>2</v>
      </c>
      <c r="AP62" s="192">
        <v>3</v>
      </c>
      <c r="AQ62" s="198">
        <f>Resumo!S61</f>
        <v>2.5</v>
      </c>
      <c r="AR62" s="192">
        <v>4</v>
      </c>
      <c r="AS62" s="192">
        <v>4</v>
      </c>
      <c r="AT62" s="96">
        <f>Resumo!T61</f>
        <v>4</v>
      </c>
      <c r="AU62" s="192">
        <v>4</v>
      </c>
      <c r="AV62" s="192">
        <v>5</v>
      </c>
      <c r="AW62" s="96">
        <f>Resumo!U61</f>
        <v>4.5</v>
      </c>
      <c r="AX62" s="192">
        <v>2</v>
      </c>
      <c r="AY62" s="192">
        <v>2</v>
      </c>
      <c r="AZ62" s="96">
        <f>Resumo!V61</f>
        <v>2</v>
      </c>
      <c r="BA62" s="192">
        <v>2</v>
      </c>
      <c r="BB62" s="192">
        <v>1</v>
      </c>
      <c r="BC62" s="96">
        <f>Resumo!W61</f>
        <v>1.5</v>
      </c>
      <c r="BD62" s="192">
        <v>2</v>
      </c>
      <c r="BE62" s="192">
        <v>1</v>
      </c>
      <c r="BF62" s="96">
        <f>Resumo!X61</f>
        <v>1.5</v>
      </c>
      <c r="BG62" s="192"/>
      <c r="BH62" s="192">
        <v>2</v>
      </c>
      <c r="BI62" s="96">
        <f>Resumo!Y61</f>
        <v>2</v>
      </c>
      <c r="BJ62" s="192">
        <v>4</v>
      </c>
      <c r="BK62" s="192">
        <v>3</v>
      </c>
      <c r="BL62" s="96">
        <f>Resumo!Z61</f>
        <v>3.5</v>
      </c>
      <c r="BM62" s="192">
        <f t="shared" si="8"/>
        <v>2.8571428571428572</v>
      </c>
      <c r="BN62" s="192">
        <f t="shared" si="7"/>
        <v>2.5333333333333332</v>
      </c>
      <c r="BO62" s="96">
        <f>Resumo!AA61</f>
        <v>2.6666666666666665</v>
      </c>
      <c r="BP62" s="87">
        <v>3.2440651509536966</v>
      </c>
      <c r="BQ62" s="87">
        <v>3.0786111111111105</v>
      </c>
      <c r="BR62" s="96">
        <f>Resumo!AC61</f>
        <v>3.1185693804403485</v>
      </c>
      <c r="BS62" s="192">
        <v>3.2568572468745658</v>
      </c>
      <c r="BT62" s="192">
        <v>3.2527243086899618</v>
      </c>
      <c r="BU62" s="96">
        <f>Resumo!AD61</f>
        <v>3.4030446310322908</v>
      </c>
      <c r="BV62" s="192">
        <v>3.2694689217072477</v>
      </c>
      <c r="BW62" s="192">
        <v>3.2622925893093866</v>
      </c>
      <c r="BX62" s="96">
        <f>Resumo!AE61</f>
        <v>3.3021077564798254</v>
      </c>
    </row>
    <row r="63" spans="2:76">
      <c r="B63" s="37" t="s">
        <v>133</v>
      </c>
      <c r="C63" t="s">
        <v>134</v>
      </c>
      <c r="D63" s="39">
        <v>302</v>
      </c>
      <c r="E63" t="s">
        <v>14</v>
      </c>
      <c r="F63" t="str">
        <f t="shared" si="12"/>
        <v>M</v>
      </c>
      <c r="G63" t="str">
        <f t="shared" si="13"/>
        <v>V</v>
      </c>
      <c r="H63" s="170">
        <v>2</v>
      </c>
      <c r="I63" s="170">
        <v>2</v>
      </c>
      <c r="J63" s="172">
        <f t="shared" si="3"/>
        <v>4</v>
      </c>
      <c r="K63" s="176">
        <v>0.28999999999999998</v>
      </c>
      <c r="L63" s="176">
        <v>0.67</v>
      </c>
      <c r="M63" s="181">
        <f>Resumo!I62</f>
        <v>0.4</v>
      </c>
      <c r="N63" s="170">
        <v>0</v>
      </c>
      <c r="O63" s="170">
        <v>0</v>
      </c>
      <c r="P63" s="172">
        <f t="shared" si="11"/>
        <v>0</v>
      </c>
      <c r="Q63" s="187">
        <f t="shared" si="4"/>
        <v>0</v>
      </c>
      <c r="R63" s="187">
        <f t="shared" si="5"/>
        <v>0</v>
      </c>
      <c r="S63" s="191">
        <f>P63/Resumo!G62</f>
        <v>0</v>
      </c>
      <c r="T63" s="192">
        <v>3.5</v>
      </c>
      <c r="U63" s="192">
        <v>2.5</v>
      </c>
      <c r="V63" s="96">
        <f>Resumo!L62</f>
        <v>3</v>
      </c>
      <c r="W63" s="192">
        <v>3.5</v>
      </c>
      <c r="X63" s="192">
        <v>3</v>
      </c>
      <c r="Y63" s="96">
        <f>Resumo!M62</f>
        <v>3.25</v>
      </c>
      <c r="Z63" s="192">
        <v>2.5</v>
      </c>
      <c r="AA63" s="192">
        <v>2</v>
      </c>
      <c r="AB63" s="96">
        <f>Resumo!N62</f>
        <v>2.25</v>
      </c>
      <c r="AC63" s="192">
        <v>2</v>
      </c>
      <c r="AD63" s="192">
        <v>2</v>
      </c>
      <c r="AE63" s="96">
        <f>Resumo!O62</f>
        <v>2</v>
      </c>
      <c r="AF63" s="192">
        <v>4</v>
      </c>
      <c r="AG63" s="192">
        <v>2.5</v>
      </c>
      <c r="AH63" s="96">
        <f>Resumo!P62</f>
        <v>3.25</v>
      </c>
      <c r="AI63" s="192">
        <v>4</v>
      </c>
      <c r="AJ63" s="192">
        <v>1</v>
      </c>
      <c r="AK63" s="96">
        <f>Resumo!Q62</f>
        <v>3</v>
      </c>
      <c r="AL63" s="192">
        <v>4</v>
      </c>
      <c r="AM63" s="192">
        <v>3.5</v>
      </c>
      <c r="AN63" s="96">
        <f>Resumo!R62</f>
        <v>3.75</v>
      </c>
      <c r="AO63" s="192">
        <v>3.5</v>
      </c>
      <c r="AP63" s="192">
        <v>3.5</v>
      </c>
      <c r="AQ63" s="198">
        <f>Resumo!S62</f>
        <v>3.5</v>
      </c>
      <c r="AR63" s="192">
        <v>4</v>
      </c>
      <c r="AS63" s="192">
        <v>2</v>
      </c>
      <c r="AT63" s="96">
        <f>Resumo!T62</f>
        <v>3</v>
      </c>
      <c r="AU63" s="192">
        <v>4.5</v>
      </c>
      <c r="AV63" s="192">
        <v>3.5</v>
      </c>
      <c r="AW63" s="96">
        <f>Resumo!U62</f>
        <v>4</v>
      </c>
      <c r="AX63" s="192">
        <v>3.5</v>
      </c>
      <c r="AY63" s="192">
        <v>2</v>
      </c>
      <c r="AZ63" s="96">
        <f>Resumo!V62</f>
        <v>2.75</v>
      </c>
      <c r="BA63" s="192">
        <v>3.5</v>
      </c>
      <c r="BB63" s="192">
        <v>3</v>
      </c>
      <c r="BC63" s="96">
        <f>Resumo!W62</f>
        <v>3.25</v>
      </c>
      <c r="BD63" s="192">
        <v>3.5</v>
      </c>
      <c r="BE63" s="192">
        <v>3</v>
      </c>
      <c r="BF63" s="96">
        <f>Resumo!X62</f>
        <v>3.25</v>
      </c>
      <c r="BG63" s="192">
        <v>3</v>
      </c>
      <c r="BH63" s="192">
        <v>3</v>
      </c>
      <c r="BI63" s="96">
        <f>Resumo!Y62</f>
        <v>3</v>
      </c>
      <c r="BJ63" s="192">
        <v>4</v>
      </c>
      <c r="BK63" s="192">
        <v>4</v>
      </c>
      <c r="BL63" s="96">
        <f>Resumo!Z62</f>
        <v>4</v>
      </c>
      <c r="BM63" s="192">
        <f t="shared" si="8"/>
        <v>3.5333333333333332</v>
      </c>
      <c r="BN63" s="192">
        <f t="shared" si="7"/>
        <v>2.7</v>
      </c>
      <c r="BO63" s="96">
        <f>Resumo!AA62</f>
        <v>3.15</v>
      </c>
      <c r="BP63" s="87">
        <v>3.2440651509536966</v>
      </c>
      <c r="BQ63" s="87">
        <v>3.0786111111111105</v>
      </c>
      <c r="BR63" s="96">
        <f>Resumo!AC62</f>
        <v>3.1185693804403485</v>
      </c>
      <c r="BS63" s="192">
        <v>3.2568572468745658</v>
      </c>
      <c r="BT63" s="192">
        <v>3.2527243086899618</v>
      </c>
      <c r="BU63" s="96">
        <f>Resumo!AD62</f>
        <v>3.4030446310322908</v>
      </c>
      <c r="BV63" s="192">
        <v>3.2694689217072477</v>
      </c>
      <c r="BW63" s="192">
        <v>3.2622925893093866</v>
      </c>
      <c r="BX63" s="96">
        <f>Resumo!AE62</f>
        <v>3.3021077564798254</v>
      </c>
    </row>
    <row r="64" spans="2:76" s="37" customFormat="1">
      <c r="B64" s="37" t="s">
        <v>104</v>
      </c>
      <c r="C64" s="37" t="s">
        <v>105</v>
      </c>
      <c r="D64" s="88">
        <v>303</v>
      </c>
      <c r="E64" s="37" t="s">
        <v>15</v>
      </c>
      <c r="F64" s="37" t="str">
        <f t="shared" si="12"/>
        <v>G</v>
      </c>
      <c r="G64" s="37" t="str">
        <f t="shared" si="13"/>
        <v>V</v>
      </c>
      <c r="H64" s="170">
        <v>15</v>
      </c>
      <c r="I64" s="170">
        <v>11</v>
      </c>
      <c r="J64" s="172">
        <f t="shared" si="3"/>
        <v>26</v>
      </c>
      <c r="K64" s="176">
        <v>0.26</v>
      </c>
      <c r="L64" s="176">
        <v>0.27</v>
      </c>
      <c r="M64" s="181">
        <f>Resumo!I63</f>
        <v>0.26262626262626265</v>
      </c>
      <c r="N64" s="170">
        <v>10</v>
      </c>
      <c r="O64" s="170">
        <v>8</v>
      </c>
      <c r="P64" s="172">
        <f t="shared" si="11"/>
        <v>18</v>
      </c>
      <c r="Q64" s="187">
        <f t="shared" si="4"/>
        <v>0.66666666666666663</v>
      </c>
      <c r="R64" s="187">
        <f t="shared" si="5"/>
        <v>0.72727272727272729</v>
      </c>
      <c r="S64" s="191">
        <f>P64/Resumo!G63</f>
        <v>0.69230769230769229</v>
      </c>
      <c r="T64" s="192">
        <v>2.2666666666666666</v>
      </c>
      <c r="U64" s="192">
        <v>2.9090909090909092</v>
      </c>
      <c r="V64" s="96">
        <f>Resumo!L63</f>
        <v>2.5384615384615383</v>
      </c>
      <c r="W64" s="192">
        <v>2.8571428571428572</v>
      </c>
      <c r="X64" s="192">
        <v>2.6363636363636362</v>
      </c>
      <c r="Y64" s="96">
        <f>Resumo!M63</f>
        <v>2.76</v>
      </c>
      <c r="Z64" s="192">
        <v>2.2666666666666666</v>
      </c>
      <c r="AA64" s="192">
        <v>2.5454545454545454</v>
      </c>
      <c r="AB64" s="96">
        <f>Resumo!N63</f>
        <v>2.3846153846153846</v>
      </c>
      <c r="AC64" s="192">
        <v>2.2857142857142856</v>
      </c>
      <c r="AD64" s="192">
        <v>2.2727272727272729</v>
      </c>
      <c r="AE64" s="96">
        <f>Resumo!O63</f>
        <v>2.2799999999999998</v>
      </c>
      <c r="AF64" s="192">
        <v>2.6666666666666665</v>
      </c>
      <c r="AG64" s="192">
        <v>2.7272727272727271</v>
      </c>
      <c r="AH64" s="96">
        <f>Resumo!P63</f>
        <v>2.6923076923076925</v>
      </c>
      <c r="AI64" s="192">
        <v>2.4666666666666668</v>
      </c>
      <c r="AJ64" s="192">
        <v>2.1818181818181817</v>
      </c>
      <c r="AK64" s="96">
        <f>Resumo!Q63</f>
        <v>2.3461538461538463</v>
      </c>
      <c r="AL64" s="192">
        <v>3.2222222222222223</v>
      </c>
      <c r="AM64" s="192">
        <v>2.7</v>
      </c>
      <c r="AN64" s="96">
        <f>Resumo!R63</f>
        <v>2.9473684210526314</v>
      </c>
      <c r="AO64" s="192">
        <v>2.5</v>
      </c>
      <c r="AP64" s="192">
        <v>2.5454545454545454</v>
      </c>
      <c r="AQ64" s="198">
        <f>Resumo!S63</f>
        <v>2.52</v>
      </c>
      <c r="AR64" s="192">
        <v>3.3333333333333335</v>
      </c>
      <c r="AS64" s="192">
        <v>4.2727272727272725</v>
      </c>
      <c r="AT64" s="96">
        <f>Resumo!T63</f>
        <v>3.7307692307692308</v>
      </c>
      <c r="AU64" s="192">
        <v>3.8666666666666667</v>
      </c>
      <c r="AV64" s="192">
        <v>3.8181818181818183</v>
      </c>
      <c r="AW64" s="96">
        <f>Resumo!U63</f>
        <v>3.8461538461538463</v>
      </c>
      <c r="AX64" s="192">
        <v>2.5</v>
      </c>
      <c r="AY64" s="192">
        <v>2.8181818181818183</v>
      </c>
      <c r="AZ64" s="96">
        <f>Resumo!V63</f>
        <v>2.64</v>
      </c>
      <c r="BA64" s="192">
        <v>2.5</v>
      </c>
      <c r="BB64" s="192">
        <v>2.9090909090909092</v>
      </c>
      <c r="BC64" s="96">
        <f>Resumo!W63</f>
        <v>2.68</v>
      </c>
      <c r="BD64" s="192">
        <v>2.6428571428571428</v>
      </c>
      <c r="BE64" s="192">
        <v>2.7272727272727271</v>
      </c>
      <c r="BF64" s="96">
        <f>Resumo!X63</f>
        <v>2.68</v>
      </c>
      <c r="BG64" s="192">
        <v>2.6923076923076925</v>
      </c>
      <c r="BH64" s="192">
        <v>2.6</v>
      </c>
      <c r="BI64" s="96">
        <f>Resumo!Y63</f>
        <v>2.652173913043478</v>
      </c>
      <c r="BJ64" s="192">
        <v>3.8666666666666667</v>
      </c>
      <c r="BK64" s="192">
        <v>3.9090909090909092</v>
      </c>
      <c r="BL64" s="96">
        <f>Resumo!Z63</f>
        <v>3.8846153846153846</v>
      </c>
      <c r="BM64" s="192">
        <f>BM18</f>
        <v>3.502146205859586</v>
      </c>
      <c r="BN64" s="192">
        <f>BN18</f>
        <v>3.4827134986225889</v>
      </c>
      <c r="BO64" s="96">
        <f>Resumo!AA63</f>
        <v>2.8388412838115356</v>
      </c>
      <c r="BP64" s="94">
        <f>AVERAGE(T64:T71,W64:W71,Z64:Z71,AC64:AC71,AF64:AF71,AI64:AI71,AL64:AL71,AO64:AO71,AR64:AR71,AU64:AU71,AX64:AX71,BA64:BA71,BD64:BD71,BG64:BG71,BJ64:BJ71)</f>
        <v>3.1239516319348257</v>
      </c>
      <c r="BQ64" s="94">
        <f>AVERAGE(BK64:BK71,BH64:BH71,BE64:BE71,BB64:BB71,AY64:AY71,AV64:AV71,AS64:AS71,AP64:AP71,AM64:AM71,AJ64:AJ71,AG64:AG71,AD64:AD71,AA64:AA71,X64:X71,U64:U71)</f>
        <v>3.3882679820179815</v>
      </c>
      <c r="BR64" s="96">
        <f>Resumo!AC63</f>
        <v>3.1928855149405901</v>
      </c>
      <c r="BS64" s="192">
        <v>3.2562634090834592</v>
      </c>
      <c r="BT64" s="192">
        <v>3.2194672927070895</v>
      </c>
      <c r="BU64" s="96">
        <f>Resumo!AD63</f>
        <v>3.2201453098768984</v>
      </c>
      <c r="BV64" s="192">
        <v>3.2694689217072477</v>
      </c>
      <c r="BW64" s="192">
        <v>3.2622925893093866</v>
      </c>
      <c r="BX64" s="96">
        <f>Resumo!AE63</f>
        <v>3.3021077564798254</v>
      </c>
    </row>
    <row r="65" spans="2:76" s="37" customFormat="1">
      <c r="B65" s="37" t="s">
        <v>176</v>
      </c>
      <c r="C65" s="37" t="s">
        <v>177</v>
      </c>
      <c r="D65" s="88">
        <v>303</v>
      </c>
      <c r="E65" s="37" t="s">
        <v>15</v>
      </c>
      <c r="F65" s="37" t="str">
        <f t="shared" si="12"/>
        <v>G</v>
      </c>
      <c r="G65" s="37" t="str">
        <f t="shared" si="13"/>
        <v>V</v>
      </c>
      <c r="H65" s="170">
        <v>6</v>
      </c>
      <c r="I65" s="170">
        <v>7</v>
      </c>
      <c r="J65" s="172">
        <f t="shared" si="3"/>
        <v>13</v>
      </c>
      <c r="K65" s="176">
        <v>0.32</v>
      </c>
      <c r="L65" s="176">
        <v>0.39</v>
      </c>
      <c r="M65" s="181">
        <f>Resumo!I64</f>
        <v>0.35135135135135137</v>
      </c>
      <c r="N65" s="170">
        <v>0</v>
      </c>
      <c r="O65" s="170">
        <v>5</v>
      </c>
      <c r="P65" s="172">
        <f t="shared" si="11"/>
        <v>5</v>
      </c>
      <c r="Q65" s="187">
        <f t="shared" si="4"/>
        <v>0</v>
      </c>
      <c r="R65" s="187">
        <f t="shared" si="5"/>
        <v>0.7142857142857143</v>
      </c>
      <c r="S65" s="191">
        <f>P65/Resumo!G64</f>
        <v>0.38461538461538464</v>
      </c>
      <c r="T65" s="192">
        <v>3.3333333333333335</v>
      </c>
      <c r="U65" s="192">
        <v>2.7142857142857144</v>
      </c>
      <c r="V65" s="96">
        <f>Resumo!L64</f>
        <v>3</v>
      </c>
      <c r="W65" s="192">
        <v>3.5</v>
      </c>
      <c r="X65" s="192">
        <v>3.5714285714285716</v>
      </c>
      <c r="Y65" s="96">
        <f>Resumo!M64</f>
        <v>3.5384615384615383</v>
      </c>
      <c r="Z65" s="192">
        <v>2.3333333333333335</v>
      </c>
      <c r="AA65" s="192">
        <v>2.2857142857142856</v>
      </c>
      <c r="AB65" s="96">
        <f>Resumo!N64</f>
        <v>2.3076923076923075</v>
      </c>
      <c r="AC65" s="192">
        <v>2</v>
      </c>
      <c r="AD65" s="192">
        <v>2</v>
      </c>
      <c r="AE65" s="96">
        <f>Resumo!O64</f>
        <v>2</v>
      </c>
      <c r="AF65" s="192">
        <v>3.5</v>
      </c>
      <c r="AG65" s="192">
        <v>3.7142857142857144</v>
      </c>
      <c r="AH65" s="96">
        <f>Resumo!P64</f>
        <v>3.6153846153846154</v>
      </c>
      <c r="AI65" s="192">
        <v>3.5</v>
      </c>
      <c r="AJ65" s="192">
        <v>3.4285714285714284</v>
      </c>
      <c r="AK65" s="96">
        <f>Resumo!Q64</f>
        <v>3.4615384615384617</v>
      </c>
      <c r="AL65" s="192">
        <v>3</v>
      </c>
      <c r="AM65" s="192">
        <v>3</v>
      </c>
      <c r="AN65" s="96">
        <f>Resumo!R64</f>
        <v>3</v>
      </c>
      <c r="AO65" s="192">
        <v>3.1666666666666665</v>
      </c>
      <c r="AP65" s="192">
        <v>3.5714285714285716</v>
      </c>
      <c r="AQ65" s="198">
        <f>Resumo!S64</f>
        <v>3.3846153846153846</v>
      </c>
      <c r="AR65" s="192">
        <v>4.333333333333333</v>
      </c>
      <c r="AS65" s="192">
        <v>3.2857142857142856</v>
      </c>
      <c r="AT65" s="96">
        <f>Resumo!T64</f>
        <v>3.7692307692307692</v>
      </c>
      <c r="AU65" s="192">
        <v>4</v>
      </c>
      <c r="AV65" s="192">
        <v>4.5714285714285712</v>
      </c>
      <c r="AW65" s="96">
        <f>Resumo!U64</f>
        <v>4.3076923076923075</v>
      </c>
      <c r="AX65" s="192">
        <v>3.1666666666666665</v>
      </c>
      <c r="AY65" s="192">
        <v>2.8571428571428572</v>
      </c>
      <c r="AZ65" s="96">
        <f>Resumo!V64</f>
        <v>3</v>
      </c>
      <c r="BA65" s="192">
        <v>3.1666666666666665</v>
      </c>
      <c r="BB65" s="192">
        <v>3.2857142857142856</v>
      </c>
      <c r="BC65" s="96">
        <f>Resumo!W64</f>
        <v>3.2307692307692308</v>
      </c>
      <c r="BD65" s="192">
        <v>3.1666666666666665</v>
      </c>
      <c r="BE65" s="192">
        <v>3</v>
      </c>
      <c r="BF65" s="96">
        <f>Resumo!X64</f>
        <v>3.0769230769230771</v>
      </c>
      <c r="BG65" s="192">
        <v>3.1666666666666665</v>
      </c>
      <c r="BH65" s="192">
        <v>2.4285714285714284</v>
      </c>
      <c r="BI65" s="96">
        <f>Resumo!Y64</f>
        <v>2.7692307692307692</v>
      </c>
      <c r="BJ65" s="192">
        <v>4.166666666666667</v>
      </c>
      <c r="BK65" s="192">
        <v>3.4285714285714284</v>
      </c>
      <c r="BL65" s="96">
        <f>Resumo!Z64</f>
        <v>3.7692307692307692</v>
      </c>
      <c r="BM65" s="192">
        <f t="shared" si="8"/>
        <v>3.2999999999999994</v>
      </c>
      <c r="BN65" s="192">
        <v>3.4827134986225889</v>
      </c>
      <c r="BO65" s="96">
        <f>Resumo!AA64</f>
        <v>3.2153846153846155</v>
      </c>
      <c r="BP65" s="94">
        <f>AVERAGE(BJ64:BJ71,BG64:BG71,BD64:BD71,BA64:BA71,AX64:AX71,AU64:AU71,AR64:AR71,AO64:AO71,AL64:AL71,AI64:AI71,AF64:AF71,AC64:AC71,Z64:Z71,W64:W71,T64:T71)</f>
        <v>3.1239516319348253</v>
      </c>
      <c r="BQ65" s="94">
        <f>AVERAGE(BK64:BK71,BH64:BH71,BE64:BE71,BB64:BB71,AY64:AY71,AV64:AV71,AS64:AS71,AP64:AP71,AM64:AM71,AJ64:AJ71,AG64:AG71,AD64:AD71,AA64:AA71,X64:X71,U64:U71)</f>
        <v>3.3882679820179815</v>
      </c>
      <c r="BR65" s="96">
        <f>Resumo!AC64</f>
        <v>3.1928855149405901</v>
      </c>
      <c r="BS65" s="192">
        <v>3.2562634090834592</v>
      </c>
      <c r="BT65" s="192">
        <v>3.2194672927070895</v>
      </c>
      <c r="BU65" s="96">
        <f>Resumo!AD64</f>
        <v>3.2201453098768984</v>
      </c>
      <c r="BV65" s="192">
        <v>3.2694689217072477</v>
      </c>
      <c r="BW65" s="192">
        <v>3.2622925893093866</v>
      </c>
      <c r="BX65" s="96">
        <f>Resumo!AE64</f>
        <v>3.3021077564798254</v>
      </c>
    </row>
    <row r="66" spans="2:76" s="37" customFormat="1">
      <c r="B66" s="37" t="s">
        <v>135</v>
      </c>
      <c r="C66" s="37" t="s">
        <v>136</v>
      </c>
      <c r="D66" s="88">
        <v>303</v>
      </c>
      <c r="E66" s="37" t="s">
        <v>15</v>
      </c>
      <c r="F66" s="37" t="str">
        <f t="shared" si="12"/>
        <v>M</v>
      </c>
      <c r="G66" s="37" t="str">
        <f t="shared" si="13"/>
        <v>V</v>
      </c>
      <c r="H66" s="170">
        <v>2</v>
      </c>
      <c r="I66" s="170">
        <v>5</v>
      </c>
      <c r="J66" s="172">
        <f t="shared" si="3"/>
        <v>7</v>
      </c>
      <c r="K66" s="176">
        <v>0.12</v>
      </c>
      <c r="L66" s="176">
        <v>0.28999999999999998</v>
      </c>
      <c r="M66" s="181">
        <f>Resumo!I65</f>
        <v>0.20588235294117646</v>
      </c>
      <c r="N66" s="170">
        <v>1</v>
      </c>
      <c r="O66" s="170">
        <v>5</v>
      </c>
      <c r="P66" s="172">
        <f t="shared" si="11"/>
        <v>6</v>
      </c>
      <c r="Q66" s="187">
        <f t="shared" si="4"/>
        <v>0.5</v>
      </c>
      <c r="R66" s="187">
        <f t="shared" si="5"/>
        <v>1</v>
      </c>
      <c r="S66" s="191">
        <f>P66/Resumo!G65</f>
        <v>0.8571428571428571</v>
      </c>
      <c r="T66" s="192">
        <v>3.5</v>
      </c>
      <c r="U66" s="192">
        <v>4</v>
      </c>
      <c r="V66" s="96">
        <f>Resumo!L65</f>
        <v>3.8571428571428572</v>
      </c>
      <c r="W66" s="192">
        <v>4</v>
      </c>
      <c r="X66" s="192">
        <v>4</v>
      </c>
      <c r="Y66" s="96">
        <f>Resumo!M65</f>
        <v>4</v>
      </c>
      <c r="Z66" s="192">
        <v>3</v>
      </c>
      <c r="AA66" s="192">
        <v>3.4</v>
      </c>
      <c r="AB66" s="96">
        <f>Resumo!N65</f>
        <v>3.2857142857142856</v>
      </c>
      <c r="AC66" s="192">
        <v>2</v>
      </c>
      <c r="AD66" s="192">
        <v>3.2</v>
      </c>
      <c r="AE66" s="96">
        <f>Resumo!O65</f>
        <v>2.8571428571428572</v>
      </c>
      <c r="AF66" s="192">
        <v>2</v>
      </c>
      <c r="AG66" s="192">
        <v>3</v>
      </c>
      <c r="AH66" s="96">
        <f>Resumo!P65</f>
        <v>2.8333333333333335</v>
      </c>
      <c r="AI66" s="192">
        <v>2.5</v>
      </c>
      <c r="AJ66" s="192">
        <v>3</v>
      </c>
      <c r="AK66" s="96">
        <f>Resumo!Q65</f>
        <v>2.8571428571428572</v>
      </c>
      <c r="AL66" s="192">
        <v>1.5</v>
      </c>
      <c r="AM66" s="192">
        <v>3</v>
      </c>
      <c r="AN66" s="96">
        <f>Resumo!R65</f>
        <v>2.5</v>
      </c>
      <c r="AO66" s="192">
        <v>3</v>
      </c>
      <c r="AP66" s="192">
        <v>3</v>
      </c>
      <c r="AQ66" s="198">
        <f>Resumo!S65</f>
        <v>3</v>
      </c>
      <c r="AR66" s="192">
        <v>3.5</v>
      </c>
      <c r="AS66" s="192">
        <v>4.4000000000000004</v>
      </c>
      <c r="AT66" s="96">
        <f>Resumo!T65</f>
        <v>4.1428571428571432</v>
      </c>
      <c r="AU66" s="192">
        <v>4</v>
      </c>
      <c r="AV66" s="192">
        <v>3.75</v>
      </c>
      <c r="AW66" s="96">
        <f>Resumo!U65</f>
        <v>3.8</v>
      </c>
      <c r="AX66" s="192">
        <v>3</v>
      </c>
      <c r="AY66" s="192">
        <v>3.6</v>
      </c>
      <c r="AZ66" s="96">
        <f>Resumo!V65</f>
        <v>3.4285714285714284</v>
      </c>
      <c r="BA66" s="192">
        <v>3.5</v>
      </c>
      <c r="BB66" s="192">
        <v>3.2</v>
      </c>
      <c r="BC66" s="96">
        <f>Resumo!W65</f>
        <v>3.2857142857142856</v>
      </c>
      <c r="BD66" s="192">
        <v>3</v>
      </c>
      <c r="BE66" s="192">
        <v>3.2</v>
      </c>
      <c r="BF66" s="96">
        <f>Resumo!X65</f>
        <v>3.1428571428571428</v>
      </c>
      <c r="BG66" s="192">
        <v>2</v>
      </c>
      <c r="BH66" s="192">
        <v>2.8</v>
      </c>
      <c r="BI66" s="96">
        <f>Resumo!Y65</f>
        <v>2.6666666666666665</v>
      </c>
      <c r="BJ66" s="192">
        <v>5</v>
      </c>
      <c r="BK66" s="192">
        <v>4</v>
      </c>
      <c r="BL66" s="96">
        <f>Resumo!Z65</f>
        <v>4.166666666666667</v>
      </c>
      <c r="BM66" s="192">
        <f t="shared" si="8"/>
        <v>3.0333333333333332</v>
      </c>
      <c r="BN66" s="192">
        <v>3.4827134986225889</v>
      </c>
      <c r="BO66" s="96">
        <f>Resumo!AA65</f>
        <v>3.3215873015873014</v>
      </c>
      <c r="BP66" s="94">
        <v>3.1239516319348253</v>
      </c>
      <c r="BQ66" s="94">
        <v>3.3882679820179815</v>
      </c>
      <c r="BR66" s="96">
        <f>Resumo!AC65</f>
        <v>3.1928855149405901</v>
      </c>
      <c r="BS66" s="192">
        <v>3.2562634090834592</v>
      </c>
      <c r="BT66" s="192">
        <v>3.2194672927070895</v>
      </c>
      <c r="BU66" s="96">
        <f>Resumo!AD65</f>
        <v>3.2201453098768984</v>
      </c>
      <c r="BV66" s="192">
        <v>3.2694689217072477</v>
      </c>
      <c r="BW66" s="192">
        <v>3.2622925893093866</v>
      </c>
      <c r="BX66" s="96">
        <f>Resumo!AE65</f>
        <v>3.3021077564798254</v>
      </c>
    </row>
    <row r="67" spans="2:76" s="37" customFormat="1">
      <c r="B67" s="37" t="s">
        <v>188</v>
      </c>
      <c r="C67" s="37" t="s">
        <v>189</v>
      </c>
      <c r="D67" s="88">
        <v>303</v>
      </c>
      <c r="E67" s="37" t="s">
        <v>15</v>
      </c>
      <c r="F67" s="37" t="str">
        <f t="shared" si="12"/>
        <v>M</v>
      </c>
      <c r="G67" s="37" t="str">
        <f t="shared" si="13"/>
        <v>V</v>
      </c>
      <c r="H67" s="170">
        <v>2</v>
      </c>
      <c r="I67" s="170">
        <v>0</v>
      </c>
      <c r="J67" s="172">
        <f t="shared" si="3"/>
        <v>2</v>
      </c>
      <c r="K67" s="176">
        <v>1</v>
      </c>
      <c r="L67" s="176">
        <v>0</v>
      </c>
      <c r="M67" s="181">
        <f>Resumo!I66</f>
        <v>0.5</v>
      </c>
      <c r="N67" s="170">
        <v>1</v>
      </c>
      <c r="O67" s="170">
        <v>0</v>
      </c>
      <c r="P67" s="172">
        <f t="shared" si="11"/>
        <v>1</v>
      </c>
      <c r="Q67" s="187">
        <f t="shared" si="4"/>
        <v>0.5</v>
      </c>
      <c r="R67" s="188" t="s">
        <v>313</v>
      </c>
      <c r="S67" s="191">
        <f>P67/Resumo!G66</f>
        <v>0.5</v>
      </c>
      <c r="T67" s="192">
        <v>3</v>
      </c>
      <c r="U67" s="192" t="s">
        <v>313</v>
      </c>
      <c r="V67" s="96">
        <f>Resumo!L66</f>
        <v>3</v>
      </c>
      <c r="W67" s="192">
        <v>2</v>
      </c>
      <c r="X67" s="192" t="s">
        <v>313</v>
      </c>
      <c r="Y67" s="96">
        <f>Resumo!M66</f>
        <v>2</v>
      </c>
      <c r="Z67" s="192">
        <v>3</v>
      </c>
      <c r="AA67" s="192" t="s">
        <v>313</v>
      </c>
      <c r="AB67" s="96">
        <f>Resumo!N66</f>
        <v>3</v>
      </c>
      <c r="AC67" s="192">
        <v>3</v>
      </c>
      <c r="AD67" s="192" t="s">
        <v>313</v>
      </c>
      <c r="AE67" s="96">
        <f>Resumo!O66</f>
        <v>3</v>
      </c>
      <c r="AF67" s="192">
        <v>3</v>
      </c>
      <c r="AG67" s="192" t="s">
        <v>313</v>
      </c>
      <c r="AH67" s="96">
        <f>Resumo!P66</f>
        <v>3</v>
      </c>
      <c r="AI67" s="192">
        <v>4.5</v>
      </c>
      <c r="AJ67" s="192" t="s">
        <v>313</v>
      </c>
      <c r="AK67" s="96">
        <f>Resumo!Q66</f>
        <v>4.5</v>
      </c>
      <c r="AL67" s="192">
        <v>3</v>
      </c>
      <c r="AM67" s="192" t="s">
        <v>313</v>
      </c>
      <c r="AN67" s="96">
        <f>Resumo!R66</f>
        <v>3</v>
      </c>
      <c r="AO67" s="192">
        <v>4</v>
      </c>
      <c r="AP67" s="192" t="s">
        <v>313</v>
      </c>
      <c r="AQ67" s="198">
        <f>Resumo!S66</f>
        <v>4</v>
      </c>
      <c r="AR67" s="192">
        <v>3.5</v>
      </c>
      <c r="AS67" s="192" t="s">
        <v>313</v>
      </c>
      <c r="AT67" s="96">
        <f>Resumo!T66</f>
        <v>3.5</v>
      </c>
      <c r="AU67" s="192">
        <v>4.5</v>
      </c>
      <c r="AV67" s="192" t="s">
        <v>313</v>
      </c>
      <c r="AW67" s="96">
        <f>Resumo!U66</f>
        <v>4.5</v>
      </c>
      <c r="AX67" s="192">
        <v>3</v>
      </c>
      <c r="AY67" s="192" t="s">
        <v>313</v>
      </c>
      <c r="AZ67" s="96">
        <f>Resumo!V66</f>
        <v>3</v>
      </c>
      <c r="BA67" s="192">
        <v>3</v>
      </c>
      <c r="BB67" s="192" t="s">
        <v>313</v>
      </c>
      <c r="BC67" s="96">
        <f>Resumo!W66</f>
        <v>3</v>
      </c>
      <c r="BD67" s="192">
        <v>2.5</v>
      </c>
      <c r="BE67" s="192" t="s">
        <v>313</v>
      </c>
      <c r="BF67" s="96">
        <f>Resumo!X66</f>
        <v>2.5</v>
      </c>
      <c r="BG67" s="192">
        <v>3</v>
      </c>
      <c r="BH67" s="192" t="s">
        <v>313</v>
      </c>
      <c r="BI67" s="96">
        <f>Resumo!Y66</f>
        <v>3</v>
      </c>
      <c r="BJ67" s="192" t="s">
        <v>313</v>
      </c>
      <c r="BK67" s="192" t="s">
        <v>313</v>
      </c>
      <c r="BL67" s="96">
        <f>Resumo!Z66</f>
        <v>0</v>
      </c>
      <c r="BM67" s="192">
        <f t="shared" si="8"/>
        <v>3.2142857142857144</v>
      </c>
      <c r="BN67" s="192">
        <v>3.4827134986225889</v>
      </c>
      <c r="BO67" s="96">
        <f>Resumo!AA66</f>
        <v>3.2142857142857144</v>
      </c>
      <c r="BP67" s="94">
        <v>3.1239516319348253</v>
      </c>
      <c r="BQ67" s="94">
        <v>3.3882679820179815</v>
      </c>
      <c r="BR67" s="96">
        <f>Resumo!AC66</f>
        <v>3.1928855149405901</v>
      </c>
      <c r="BS67" s="192">
        <v>3.2562634090834592</v>
      </c>
      <c r="BT67" s="192">
        <v>3.2194672927070895</v>
      </c>
      <c r="BU67" s="96">
        <f>Resumo!AD66</f>
        <v>3.2201453098768984</v>
      </c>
      <c r="BV67" s="192">
        <v>3.2694689217072477</v>
      </c>
      <c r="BW67" s="192">
        <v>3.2622925893093866</v>
      </c>
      <c r="BX67" s="96">
        <f>Resumo!AE66</f>
        <v>3.3021077564798254</v>
      </c>
    </row>
    <row r="68" spans="2:76" s="37" customFormat="1">
      <c r="B68" s="37" t="s">
        <v>170</v>
      </c>
      <c r="C68" s="37" t="s">
        <v>171</v>
      </c>
      <c r="D68" s="88">
        <v>303</v>
      </c>
      <c r="E68" s="37" t="s">
        <v>15</v>
      </c>
      <c r="F68" s="37" t="str">
        <f t="shared" si="12"/>
        <v>M</v>
      </c>
      <c r="G68" s="37" t="str">
        <f t="shared" si="13"/>
        <v>V</v>
      </c>
      <c r="H68" s="170">
        <v>6</v>
      </c>
      <c r="I68" s="170">
        <v>3</v>
      </c>
      <c r="J68" s="172">
        <f t="shared" si="3"/>
        <v>9</v>
      </c>
      <c r="K68" s="176">
        <v>0.67</v>
      </c>
      <c r="L68" s="176">
        <v>0.43</v>
      </c>
      <c r="M68" s="181">
        <f>Resumo!I67</f>
        <v>0.5625</v>
      </c>
      <c r="N68" s="170">
        <v>3</v>
      </c>
      <c r="O68" s="170">
        <v>2</v>
      </c>
      <c r="P68" s="172">
        <f t="shared" si="11"/>
        <v>5</v>
      </c>
      <c r="Q68" s="187">
        <f t="shared" si="4"/>
        <v>0.5</v>
      </c>
      <c r="R68" s="187">
        <f t="shared" si="5"/>
        <v>0.66666666666666663</v>
      </c>
      <c r="S68" s="191">
        <f>P68/Resumo!G67</f>
        <v>0.55555555555555558</v>
      </c>
      <c r="T68" s="192">
        <v>3.1666666666666665</v>
      </c>
      <c r="U68" s="192">
        <v>3</v>
      </c>
      <c r="V68" s="96">
        <f>Resumo!L67</f>
        <v>3.1111111111111112</v>
      </c>
      <c r="W68" s="192">
        <v>3.5</v>
      </c>
      <c r="X68" s="192">
        <v>3.6666666666666665</v>
      </c>
      <c r="Y68" s="96">
        <f>Resumo!M67</f>
        <v>3.5555555555555554</v>
      </c>
      <c r="Z68" s="192">
        <v>2</v>
      </c>
      <c r="AA68" s="192">
        <v>2</v>
      </c>
      <c r="AB68" s="96">
        <f>Resumo!N67</f>
        <v>2</v>
      </c>
      <c r="AC68" s="192">
        <v>2</v>
      </c>
      <c r="AD68" s="192">
        <v>2</v>
      </c>
      <c r="AE68" s="96">
        <f>Resumo!O67</f>
        <v>2</v>
      </c>
      <c r="AF68" s="192">
        <v>3</v>
      </c>
      <c r="AG68" s="192">
        <v>3.5</v>
      </c>
      <c r="AH68" s="96">
        <f>Resumo!P67</f>
        <v>3.125</v>
      </c>
      <c r="AI68" s="192">
        <v>2.6666666666666665</v>
      </c>
      <c r="AJ68" s="192">
        <v>3.3333333333333335</v>
      </c>
      <c r="AK68" s="96">
        <f>Resumo!Q67</f>
        <v>2.8888888888888888</v>
      </c>
      <c r="AL68" s="192">
        <v>1.25</v>
      </c>
      <c r="AM68" s="192">
        <v>2.5</v>
      </c>
      <c r="AN68" s="96">
        <f>Resumo!R67</f>
        <v>1.6666666666666667</v>
      </c>
      <c r="AO68" s="192">
        <v>2.8333333333333335</v>
      </c>
      <c r="AP68" s="192">
        <v>3.3333333333333335</v>
      </c>
      <c r="AQ68" s="198">
        <f>Resumo!S67</f>
        <v>3</v>
      </c>
      <c r="AR68" s="192">
        <v>3.1666666666666665</v>
      </c>
      <c r="AS68" s="192">
        <v>4</v>
      </c>
      <c r="AT68" s="96">
        <f>Resumo!T67</f>
        <v>3.4444444444444446</v>
      </c>
      <c r="AU68" s="192">
        <v>3.6666666666666665</v>
      </c>
      <c r="AV68" s="192">
        <v>4.333333333333333</v>
      </c>
      <c r="AW68" s="96">
        <f>Resumo!U67</f>
        <v>3.8888888888888888</v>
      </c>
      <c r="AX68" s="192">
        <v>2.6666666666666665</v>
      </c>
      <c r="AY68" s="192">
        <v>2.6666666666666665</v>
      </c>
      <c r="AZ68" s="96">
        <f>Resumo!V67</f>
        <v>2.6666666666666665</v>
      </c>
      <c r="BA68" s="192">
        <v>3.1666666666666665</v>
      </c>
      <c r="BB68" s="192">
        <v>3.3333333333333335</v>
      </c>
      <c r="BC68" s="96">
        <f>Resumo!W67</f>
        <v>3.2222222222222223</v>
      </c>
      <c r="BD68" s="192">
        <v>2.8333333333333335</v>
      </c>
      <c r="BE68" s="192">
        <v>3</v>
      </c>
      <c r="BF68" s="96">
        <f>Resumo!X67</f>
        <v>2.8888888888888888</v>
      </c>
      <c r="BG68" s="192">
        <v>1.5</v>
      </c>
      <c r="BH68" s="192">
        <v>2.3333333333333335</v>
      </c>
      <c r="BI68" s="96">
        <f>Resumo!Y67</f>
        <v>1.8571428571428572</v>
      </c>
      <c r="BJ68" s="192">
        <v>3</v>
      </c>
      <c r="BK68" s="192">
        <v>2.6666666666666665</v>
      </c>
      <c r="BL68" s="96">
        <f>Resumo!Z67</f>
        <v>2.875</v>
      </c>
      <c r="BM68" s="192">
        <f t="shared" si="8"/>
        <v>2.6944444444444446</v>
      </c>
      <c r="BN68" s="192">
        <v>3.4827134986225889</v>
      </c>
      <c r="BO68" s="96">
        <f>Resumo!AA67</f>
        <v>2.812698412698412</v>
      </c>
      <c r="BP68" s="94">
        <v>3.1239516319348253</v>
      </c>
      <c r="BQ68" s="94">
        <v>3.3882679820179815</v>
      </c>
      <c r="BR68" s="96">
        <f>Resumo!AC67</f>
        <v>3.1928855149405901</v>
      </c>
      <c r="BS68" s="192">
        <v>3.2562634090834592</v>
      </c>
      <c r="BT68" s="192">
        <v>3.2194672927070895</v>
      </c>
      <c r="BU68" s="96">
        <f>Resumo!AD67</f>
        <v>3.2201453098768984</v>
      </c>
      <c r="BV68" s="192">
        <v>3.2694689217072477</v>
      </c>
      <c r="BW68" s="192">
        <v>3.2622925893093866</v>
      </c>
      <c r="BX68" s="96">
        <f>Resumo!AE67</f>
        <v>3.3021077564798254</v>
      </c>
    </row>
    <row r="69" spans="2:76" s="37" customFormat="1">
      <c r="B69" s="37" t="s">
        <v>87</v>
      </c>
      <c r="C69" s="37" t="s">
        <v>88</v>
      </c>
      <c r="D69" s="88">
        <v>303</v>
      </c>
      <c r="E69" s="37" t="s">
        <v>15</v>
      </c>
      <c r="F69" s="37" t="str">
        <f t="shared" si="12"/>
        <v>M</v>
      </c>
      <c r="G69" s="37" t="str">
        <f t="shared" si="13"/>
        <v>V</v>
      </c>
      <c r="H69" s="170">
        <v>6</v>
      </c>
      <c r="I69" s="170">
        <v>7</v>
      </c>
      <c r="J69" s="172">
        <f t="shared" si="3"/>
        <v>13</v>
      </c>
      <c r="K69" s="176">
        <v>0.4</v>
      </c>
      <c r="L69" s="176">
        <v>0.64</v>
      </c>
      <c r="M69" s="181">
        <f>Resumo!I68</f>
        <v>0.5</v>
      </c>
      <c r="N69" s="170">
        <v>4</v>
      </c>
      <c r="O69" s="170">
        <v>5</v>
      </c>
      <c r="P69" s="172">
        <f t="shared" si="11"/>
        <v>9</v>
      </c>
      <c r="Q69" s="187">
        <f t="shared" si="4"/>
        <v>0.66666666666666663</v>
      </c>
      <c r="R69" s="187">
        <f t="shared" si="5"/>
        <v>0.7142857142857143</v>
      </c>
      <c r="S69" s="191">
        <f>P69/Resumo!G68</f>
        <v>0.69230769230769229</v>
      </c>
      <c r="T69" s="192">
        <v>4.166666666666667</v>
      </c>
      <c r="U69" s="192">
        <v>3.5714285714285716</v>
      </c>
      <c r="V69" s="96">
        <f>Resumo!L68</f>
        <v>3.8461538461538463</v>
      </c>
      <c r="W69" s="192">
        <v>4.166666666666667</v>
      </c>
      <c r="X69" s="192">
        <v>3.8571428571428572</v>
      </c>
      <c r="Y69" s="96">
        <f>Resumo!M68</f>
        <v>4</v>
      </c>
      <c r="Z69" s="192">
        <v>3.1666666666666665</v>
      </c>
      <c r="AA69" s="192">
        <v>2.5</v>
      </c>
      <c r="AB69" s="96">
        <f>Resumo!N68</f>
        <v>2.8333333333333335</v>
      </c>
      <c r="AC69" s="192">
        <v>3.3333333333333335</v>
      </c>
      <c r="AD69" s="192">
        <v>2.8333333333333335</v>
      </c>
      <c r="AE69" s="96">
        <f>Resumo!O68</f>
        <v>3.0833333333333335</v>
      </c>
      <c r="AF69" s="192">
        <v>3.6666666666666665</v>
      </c>
      <c r="AG69" s="192">
        <v>3.7142857142857144</v>
      </c>
      <c r="AH69" s="96">
        <f>Resumo!P68</f>
        <v>3.6923076923076925</v>
      </c>
      <c r="AI69" s="192">
        <v>3.6666666666666665</v>
      </c>
      <c r="AJ69" s="192">
        <v>3.5714285714285716</v>
      </c>
      <c r="AK69" s="96">
        <f>Resumo!Q68</f>
        <v>3.6153846153846154</v>
      </c>
      <c r="AL69" s="192">
        <v>2.25</v>
      </c>
      <c r="AM69" s="192">
        <v>3.4</v>
      </c>
      <c r="AN69" s="96">
        <f>Resumo!R68</f>
        <v>2.8888888888888888</v>
      </c>
      <c r="AO69" s="192">
        <v>3.8333333333333335</v>
      </c>
      <c r="AP69" s="192">
        <v>4</v>
      </c>
      <c r="AQ69" s="198">
        <f>Resumo!S68</f>
        <v>3.9230769230769229</v>
      </c>
      <c r="AR69" s="192">
        <v>4</v>
      </c>
      <c r="AS69" s="192">
        <v>4.5714285714285712</v>
      </c>
      <c r="AT69" s="96">
        <f>Resumo!T68</f>
        <v>4.3076923076923075</v>
      </c>
      <c r="AU69" s="192">
        <v>4</v>
      </c>
      <c r="AV69" s="192">
        <v>4.5714285714285712</v>
      </c>
      <c r="AW69" s="96">
        <f>Resumo!U68</f>
        <v>4.3076923076923075</v>
      </c>
      <c r="AX69" s="192">
        <v>4.166666666666667</v>
      </c>
      <c r="AY69" s="192">
        <v>3.4285714285714284</v>
      </c>
      <c r="AZ69" s="96">
        <f>Resumo!V68</f>
        <v>3.7692307692307692</v>
      </c>
      <c r="BA69" s="192">
        <v>3.8333333333333335</v>
      </c>
      <c r="BB69" s="192">
        <v>3.5714285714285716</v>
      </c>
      <c r="BC69" s="96">
        <f>Resumo!W68</f>
        <v>3.6923076923076925</v>
      </c>
      <c r="BD69" s="192">
        <v>3.8333333333333335</v>
      </c>
      <c r="BE69" s="192">
        <v>3.7142857142857144</v>
      </c>
      <c r="BF69" s="96">
        <f>Resumo!X68</f>
        <v>3.7692307692307692</v>
      </c>
      <c r="BG69" s="192">
        <v>3.8333333333333335</v>
      </c>
      <c r="BH69" s="192">
        <v>3.5714285714285716</v>
      </c>
      <c r="BI69" s="96">
        <f>Resumo!Y68</f>
        <v>3.6923076923076925</v>
      </c>
      <c r="BJ69" s="192">
        <v>3.3333333333333335</v>
      </c>
      <c r="BK69" s="192">
        <v>4.5714285714285712</v>
      </c>
      <c r="BL69" s="96">
        <f>Resumo!Z68</f>
        <v>4</v>
      </c>
      <c r="BM69" s="192">
        <f t="shared" si="8"/>
        <v>3.683333333333334</v>
      </c>
      <c r="BN69" s="192">
        <v>3.4827134986225889</v>
      </c>
      <c r="BO69" s="96">
        <f>Resumo!AA68</f>
        <v>3.6947293447293448</v>
      </c>
      <c r="BP69" s="94">
        <v>3.1239516319348253</v>
      </c>
      <c r="BQ69" s="94">
        <v>3.3882679820179815</v>
      </c>
      <c r="BR69" s="96">
        <f>Resumo!AC68</f>
        <v>3.1928855149405901</v>
      </c>
      <c r="BS69" s="192">
        <v>3.2562634090834592</v>
      </c>
      <c r="BT69" s="192">
        <v>3.2194672927070895</v>
      </c>
      <c r="BU69" s="96">
        <f>Resumo!AD68</f>
        <v>3.2201453098768984</v>
      </c>
      <c r="BV69" s="192">
        <v>3.2694689217072477</v>
      </c>
      <c r="BW69" s="192">
        <v>3.2622925893093866</v>
      </c>
      <c r="BX69" s="96">
        <f>Resumo!AE68</f>
        <v>3.3021077564798254</v>
      </c>
    </row>
    <row r="70" spans="2:76" s="37" customFormat="1">
      <c r="B70" s="37" t="s">
        <v>260</v>
      </c>
      <c r="C70" s="37" t="s">
        <v>261</v>
      </c>
      <c r="D70" s="88">
        <v>303</v>
      </c>
      <c r="E70" s="37" t="s">
        <v>15</v>
      </c>
      <c r="F70" s="37" t="str">
        <f t="shared" si="12"/>
        <v>M</v>
      </c>
      <c r="G70" s="37" t="str">
        <f t="shared" si="13"/>
        <v>V</v>
      </c>
      <c r="H70" s="170">
        <v>4</v>
      </c>
      <c r="I70" s="170">
        <v>1</v>
      </c>
      <c r="J70" s="172">
        <f t="shared" si="3"/>
        <v>5</v>
      </c>
      <c r="K70" s="176">
        <v>0.36</v>
      </c>
      <c r="L70" s="176">
        <v>0.1</v>
      </c>
      <c r="M70" s="181">
        <f>Resumo!I69</f>
        <v>0.23809523809523808</v>
      </c>
      <c r="N70" s="170">
        <v>0</v>
      </c>
      <c r="O70" s="170">
        <v>1</v>
      </c>
      <c r="P70" s="172">
        <f t="shared" si="11"/>
        <v>1</v>
      </c>
      <c r="Q70" s="187">
        <f t="shared" si="4"/>
        <v>0</v>
      </c>
      <c r="R70" s="187">
        <f t="shared" si="5"/>
        <v>1</v>
      </c>
      <c r="S70" s="191">
        <f>P70/Resumo!G69</f>
        <v>0.2</v>
      </c>
      <c r="T70" s="192">
        <v>2.25</v>
      </c>
      <c r="U70" s="192">
        <v>3</v>
      </c>
      <c r="V70" s="96">
        <f>Resumo!L69</f>
        <v>2.4</v>
      </c>
      <c r="W70" s="192">
        <v>2.75</v>
      </c>
      <c r="X70" s="192">
        <v>2</v>
      </c>
      <c r="Y70" s="96">
        <f>Resumo!M69</f>
        <v>2.6</v>
      </c>
      <c r="Z70" s="192">
        <v>2</v>
      </c>
      <c r="AA70" s="192">
        <v>4</v>
      </c>
      <c r="AB70" s="96">
        <f>Resumo!N69</f>
        <v>2.4</v>
      </c>
      <c r="AC70" s="192">
        <v>1.75</v>
      </c>
      <c r="AD70" s="192">
        <v>3</v>
      </c>
      <c r="AE70" s="96">
        <f>Resumo!O69</f>
        <v>2</v>
      </c>
      <c r="AF70" s="192">
        <v>2.25</v>
      </c>
      <c r="AG70" s="192">
        <v>2</v>
      </c>
      <c r="AH70" s="96">
        <f>Resumo!P69</f>
        <v>2.2000000000000002</v>
      </c>
      <c r="AI70" s="192">
        <v>3</v>
      </c>
      <c r="AJ70" s="192">
        <v>3</v>
      </c>
      <c r="AK70" s="96">
        <f>Resumo!Q69</f>
        <v>3</v>
      </c>
      <c r="AL70" s="192">
        <v>2.5</v>
      </c>
      <c r="AM70" s="192"/>
      <c r="AN70" s="96">
        <f>Resumo!R69</f>
        <v>2.5</v>
      </c>
      <c r="AO70" s="192">
        <v>2.5</v>
      </c>
      <c r="AP70" s="192">
        <v>3</v>
      </c>
      <c r="AQ70" s="198">
        <f>Resumo!S69</f>
        <v>2.6</v>
      </c>
      <c r="AR70" s="192">
        <v>4.25</v>
      </c>
      <c r="AS70" s="192">
        <v>3</v>
      </c>
      <c r="AT70" s="96">
        <f>Resumo!T69</f>
        <v>4</v>
      </c>
      <c r="AU70" s="192">
        <v>4.75</v>
      </c>
      <c r="AV70" s="192">
        <v>4</v>
      </c>
      <c r="AW70" s="96">
        <f>Resumo!U69</f>
        <v>4.5999999999999996</v>
      </c>
      <c r="AX70" s="192">
        <v>2.25</v>
      </c>
      <c r="AY70" s="192">
        <v>4</v>
      </c>
      <c r="AZ70" s="96">
        <f>Resumo!V69</f>
        <v>2.6</v>
      </c>
      <c r="BA70" s="192">
        <v>2.5</v>
      </c>
      <c r="BB70" s="192">
        <v>4</v>
      </c>
      <c r="BC70" s="96">
        <f>Resumo!W69</f>
        <v>2.8</v>
      </c>
      <c r="BD70" s="192">
        <v>2.75</v>
      </c>
      <c r="BE70" s="192">
        <v>4</v>
      </c>
      <c r="BF70" s="96">
        <f>Resumo!X69</f>
        <v>3</v>
      </c>
      <c r="BG70" s="192">
        <v>3</v>
      </c>
      <c r="BH70" s="192">
        <v>2</v>
      </c>
      <c r="BI70" s="96">
        <f>Resumo!Y69</f>
        <v>2.6666666666666665</v>
      </c>
      <c r="BJ70" s="192">
        <v>3.75</v>
      </c>
      <c r="BK70" s="192">
        <v>3</v>
      </c>
      <c r="BL70" s="96">
        <f>Resumo!Z69</f>
        <v>3.6</v>
      </c>
      <c r="BM70" s="192">
        <f t="shared" si="8"/>
        <v>2.8166666666666669</v>
      </c>
      <c r="BN70" s="192">
        <v>3.4827134986225889</v>
      </c>
      <c r="BO70" s="96">
        <f>Resumo!AA69</f>
        <v>2.8644444444444446</v>
      </c>
      <c r="BP70" s="94">
        <v>3.1239516319348253</v>
      </c>
      <c r="BQ70" s="94">
        <v>3.3882679820179815</v>
      </c>
      <c r="BR70" s="96">
        <f>Resumo!AC69</f>
        <v>3.1928855149405901</v>
      </c>
      <c r="BS70" s="192">
        <v>3.2562634090834592</v>
      </c>
      <c r="BT70" s="192">
        <v>3.2194672927070895</v>
      </c>
      <c r="BU70" s="96">
        <f>Resumo!AD69</f>
        <v>3.2201453098768984</v>
      </c>
      <c r="BV70" s="192">
        <v>3.2694689217072477</v>
      </c>
      <c r="BW70" s="192">
        <v>3.2622925893093866</v>
      </c>
      <c r="BX70" s="96">
        <f>Resumo!AE69</f>
        <v>3.3021077564798254</v>
      </c>
    </row>
    <row r="71" spans="2:76" s="37" customFormat="1">
      <c r="B71" s="37" t="s">
        <v>186</v>
      </c>
      <c r="C71" s="37" t="s">
        <v>187</v>
      </c>
      <c r="D71" s="88">
        <v>303</v>
      </c>
      <c r="E71" s="37" t="s">
        <v>15</v>
      </c>
      <c r="F71" s="37" t="str">
        <f t="shared" si="12"/>
        <v>M</v>
      </c>
      <c r="G71" s="37" t="str">
        <f t="shared" si="13"/>
        <v>V</v>
      </c>
      <c r="H71" s="170">
        <v>8</v>
      </c>
      <c r="I71" s="170">
        <v>1</v>
      </c>
      <c r="J71" s="172">
        <f t="shared" si="3"/>
        <v>9</v>
      </c>
      <c r="K71" s="176">
        <v>0.42</v>
      </c>
      <c r="L71" s="176">
        <v>0.13</v>
      </c>
      <c r="M71" s="181">
        <v>0.33</v>
      </c>
      <c r="N71" s="170">
        <v>2</v>
      </c>
      <c r="O71" s="170">
        <v>1</v>
      </c>
      <c r="P71" s="172">
        <f t="shared" si="11"/>
        <v>3</v>
      </c>
      <c r="Q71" s="187">
        <f t="shared" si="4"/>
        <v>0.25</v>
      </c>
      <c r="R71" s="187">
        <f t="shared" si="5"/>
        <v>1</v>
      </c>
      <c r="S71" s="191">
        <f>P71/Resumo!G70</f>
        <v>0.42857142857142855</v>
      </c>
      <c r="T71" s="192">
        <v>3.5</v>
      </c>
      <c r="U71" s="192">
        <v>4</v>
      </c>
      <c r="V71" s="96">
        <f>Resumo!L70</f>
        <v>3.5714285714285716</v>
      </c>
      <c r="W71" s="192">
        <v>3.6666666666666665</v>
      </c>
      <c r="X71" s="192">
        <v>4</v>
      </c>
      <c r="Y71" s="96">
        <f>Resumo!M70</f>
        <v>3.7142857142857144</v>
      </c>
      <c r="Z71" s="192">
        <v>3.4</v>
      </c>
      <c r="AA71" s="192">
        <v>2</v>
      </c>
      <c r="AB71" s="96">
        <f>Resumo!N70</f>
        <v>3.1666666666666665</v>
      </c>
      <c r="AC71" s="192">
        <v>3</v>
      </c>
      <c r="AD71" s="192">
        <v>3</v>
      </c>
      <c r="AE71" s="96">
        <f>Resumo!O70</f>
        <v>3</v>
      </c>
      <c r="AF71" s="192">
        <v>3.5</v>
      </c>
      <c r="AG71" s="192">
        <v>5</v>
      </c>
      <c r="AH71" s="96">
        <f>Resumo!P70</f>
        <v>3.7142857142857144</v>
      </c>
      <c r="AI71" s="192">
        <v>3</v>
      </c>
      <c r="AJ71" s="192">
        <v>5</v>
      </c>
      <c r="AK71" s="96">
        <f>Resumo!Q70</f>
        <v>3.2857142857142856</v>
      </c>
      <c r="AL71" s="192">
        <v>3</v>
      </c>
      <c r="AM71" s="192">
        <v>5</v>
      </c>
      <c r="AN71" s="96">
        <f>Resumo!R70</f>
        <v>3.2857142857142856</v>
      </c>
      <c r="AO71" s="192">
        <v>3.5</v>
      </c>
      <c r="AP71" s="192">
        <v>5</v>
      </c>
      <c r="AQ71" s="198">
        <f>Resumo!S70</f>
        <v>3.7142857142857144</v>
      </c>
      <c r="AR71" s="192">
        <v>4.166666666666667</v>
      </c>
      <c r="AS71" s="192">
        <v>5</v>
      </c>
      <c r="AT71" s="96">
        <f>Resumo!T70</f>
        <v>4.2857142857142856</v>
      </c>
      <c r="AU71" s="192">
        <v>4.166666666666667</v>
      </c>
      <c r="AV71" s="192">
        <v>5</v>
      </c>
      <c r="AW71" s="96">
        <f>Resumo!U70</f>
        <v>4.2857142857142856</v>
      </c>
      <c r="AX71" s="192">
        <v>3.3333333333333335</v>
      </c>
      <c r="AY71" s="192">
        <v>4</v>
      </c>
      <c r="AZ71" s="96">
        <f>Resumo!V70</f>
        <v>3.4285714285714284</v>
      </c>
      <c r="BA71" s="192">
        <v>3</v>
      </c>
      <c r="BB71" s="192">
        <v>4</v>
      </c>
      <c r="BC71" s="96">
        <f>Resumo!W70</f>
        <v>3.1428571428571428</v>
      </c>
      <c r="BD71" s="192">
        <v>3</v>
      </c>
      <c r="BE71" s="192">
        <v>4</v>
      </c>
      <c r="BF71" s="96">
        <f>Resumo!X70</f>
        <v>3.1428571428571428</v>
      </c>
      <c r="BG71" s="192">
        <v>3.6666666666666665</v>
      </c>
      <c r="BH71" s="192">
        <v>5</v>
      </c>
      <c r="BI71" s="96">
        <f>Resumo!Y70</f>
        <v>3.8571428571428572</v>
      </c>
      <c r="BJ71" s="192">
        <v>4</v>
      </c>
      <c r="BK71" s="192">
        <v>5</v>
      </c>
      <c r="BL71" s="96">
        <f>Resumo!Z70</f>
        <v>4.1428571428571432</v>
      </c>
      <c r="BM71" s="192">
        <f t="shared" si="8"/>
        <v>3.46</v>
      </c>
      <c r="BN71" s="192">
        <v>3.4827134986225889</v>
      </c>
      <c r="BO71" s="96">
        <f>Resumo!AA70</f>
        <v>3.5825396825396831</v>
      </c>
      <c r="BP71" s="94">
        <v>3.1239516319348253</v>
      </c>
      <c r="BQ71" s="94">
        <v>3.3882679820179815</v>
      </c>
      <c r="BR71" s="96">
        <f>Resumo!AC70</f>
        <v>3.1928855149405901</v>
      </c>
      <c r="BS71" s="192">
        <v>3.2562634090834592</v>
      </c>
      <c r="BT71" s="192">
        <v>3.2194672927070895</v>
      </c>
      <c r="BU71" s="96">
        <f>Resumo!AD70</f>
        <v>3.2201453098768984</v>
      </c>
      <c r="BV71" s="192">
        <v>3.2694689217072477</v>
      </c>
      <c r="BW71" s="192">
        <v>3.2622925893093866</v>
      </c>
      <c r="BX71" s="96">
        <f>Resumo!AE70</f>
        <v>3.3021077564798254</v>
      </c>
    </row>
    <row r="72" spans="2:76">
      <c r="B72" s="37" t="s">
        <v>229</v>
      </c>
      <c r="C72" t="s">
        <v>230</v>
      </c>
      <c r="D72" s="39">
        <v>304</v>
      </c>
      <c r="E72" t="s">
        <v>16</v>
      </c>
      <c r="F72" t="str">
        <f t="shared" si="12"/>
        <v>M</v>
      </c>
      <c r="G72" t="str">
        <f t="shared" si="13"/>
        <v>V</v>
      </c>
      <c r="H72" s="170">
        <v>2</v>
      </c>
      <c r="I72" s="170">
        <v>2</v>
      </c>
      <c r="J72" s="172">
        <f t="shared" si="3"/>
        <v>4</v>
      </c>
      <c r="K72" s="176">
        <v>0.4</v>
      </c>
      <c r="L72" s="176">
        <v>0.5</v>
      </c>
      <c r="M72" s="181">
        <f>Resumo!I71</f>
        <v>0.44444444444444442</v>
      </c>
      <c r="N72" s="170">
        <v>2</v>
      </c>
      <c r="O72" s="170">
        <v>2</v>
      </c>
      <c r="P72" s="172">
        <f t="shared" si="11"/>
        <v>4</v>
      </c>
      <c r="Q72" s="187">
        <f t="shared" si="4"/>
        <v>1</v>
      </c>
      <c r="R72" s="187">
        <f t="shared" si="5"/>
        <v>1</v>
      </c>
      <c r="S72" s="191">
        <f>P72/Resumo!G71</f>
        <v>1</v>
      </c>
      <c r="T72" s="192">
        <v>3</v>
      </c>
      <c r="U72" s="192">
        <v>4.5</v>
      </c>
      <c r="V72" s="96">
        <f>Resumo!L71</f>
        <v>3.75</v>
      </c>
      <c r="W72" s="192">
        <v>4</v>
      </c>
      <c r="X72" s="192">
        <v>4.5</v>
      </c>
      <c r="Y72" s="96">
        <f>Resumo!M71</f>
        <v>4.25</v>
      </c>
      <c r="Z72" s="192">
        <v>3.5</v>
      </c>
      <c r="AA72" s="192">
        <v>4.5</v>
      </c>
      <c r="AB72" s="96">
        <f>Resumo!N71</f>
        <v>4</v>
      </c>
      <c r="AC72" s="192">
        <v>3</v>
      </c>
      <c r="AD72" s="192">
        <v>4.5</v>
      </c>
      <c r="AE72" s="96">
        <f>Resumo!O71</f>
        <v>3.75</v>
      </c>
      <c r="AF72" s="192">
        <v>3</v>
      </c>
      <c r="AG72" s="192">
        <v>4.5</v>
      </c>
      <c r="AH72" s="96">
        <f>Resumo!P71</f>
        <v>3.75</v>
      </c>
      <c r="AI72" s="192">
        <v>1</v>
      </c>
      <c r="AJ72" s="192">
        <v>4.5</v>
      </c>
      <c r="AK72" s="96">
        <f>Resumo!Q71</f>
        <v>3.3333333333333335</v>
      </c>
      <c r="AL72" s="192"/>
      <c r="AM72" s="192"/>
      <c r="AN72" s="96">
        <f>Resumo!R71</f>
        <v>0</v>
      </c>
      <c r="AO72" s="192">
        <v>4</v>
      </c>
      <c r="AP72" s="192">
        <v>4.5</v>
      </c>
      <c r="AQ72" s="198">
        <f>Resumo!S71</f>
        <v>4.333333333333333</v>
      </c>
      <c r="AR72" s="192">
        <v>4</v>
      </c>
      <c r="AS72" s="192">
        <v>4.5</v>
      </c>
      <c r="AT72" s="96">
        <f>Resumo!T71</f>
        <v>4.25</v>
      </c>
      <c r="AU72" s="192">
        <v>5</v>
      </c>
      <c r="AV72" s="192">
        <v>4.5</v>
      </c>
      <c r="AW72" s="96">
        <f>Resumo!U71</f>
        <v>4.75</v>
      </c>
      <c r="AX72" s="192">
        <v>3</v>
      </c>
      <c r="AY72" s="192">
        <v>4.5</v>
      </c>
      <c r="AZ72" s="96">
        <f>Resumo!V71</f>
        <v>3.75</v>
      </c>
      <c r="BA72" s="192">
        <v>3</v>
      </c>
      <c r="BB72" s="192">
        <v>4.5</v>
      </c>
      <c r="BC72" s="96">
        <f>Resumo!W71</f>
        <v>3.75</v>
      </c>
      <c r="BD72" s="192">
        <v>4</v>
      </c>
      <c r="BE72" s="192">
        <v>4.5</v>
      </c>
      <c r="BF72" s="96">
        <f>Resumo!X71</f>
        <v>4.25</v>
      </c>
      <c r="BG72" s="192"/>
      <c r="BH72" s="192">
        <v>4.5</v>
      </c>
      <c r="BI72" s="96">
        <f>Resumo!Y71</f>
        <v>4.5</v>
      </c>
      <c r="BJ72" s="192">
        <v>3</v>
      </c>
      <c r="BK72" s="192">
        <v>4.5</v>
      </c>
      <c r="BL72" s="96">
        <f>Resumo!Z71</f>
        <v>4</v>
      </c>
      <c r="BM72" s="192">
        <f t="shared" si="8"/>
        <v>3.3461538461538463</v>
      </c>
      <c r="BN72" s="192">
        <v>3.4827134986225889</v>
      </c>
      <c r="BO72" s="96">
        <f>Resumo!AA71</f>
        <v>4.0297619047619042</v>
      </c>
      <c r="BP72" s="87">
        <f>AVERAGE(BJ72:BJ105,BG72:BG105,BD72:BD105,BA72:BA105,AX72:AX105,AU72:AU105,AR72:AR105,AO72:AO105,AL72:AL105,AI72:AI105,AF72:AF105,AC72:AC105,Z72:Z105,W72:W105,T72:T105)</f>
        <v>3.2792793794364559</v>
      </c>
      <c r="BQ72" s="87">
        <f>AVERAGE(BK72:BK105,BH72:BH105,BE72:BE105,BB72:BB105,AY72:AY105,AV72:AV105,AS72:AS145,AP72:AP105,AM72:AM105,AJ72:AJ105,AG72:AG105,AD72:AD105,AA72:AA105,X72:X105,U72:U105)</f>
        <v>3.3713797819464491</v>
      </c>
      <c r="BR72" s="96">
        <f>Resumo!AC71</f>
        <v>3.3532709106369807</v>
      </c>
      <c r="BS72" s="192">
        <v>3.2568572468745658</v>
      </c>
      <c r="BT72" s="192">
        <v>3.8351065601065599</v>
      </c>
      <c r="BU72" s="96">
        <f>Resumo!AD71</f>
        <v>3.3615239392719296</v>
      </c>
      <c r="BV72" s="192">
        <v>3.2694689217072477</v>
      </c>
      <c r="BW72" s="192">
        <v>3.2622925893093866</v>
      </c>
      <c r="BX72" s="96">
        <f>Resumo!AE71</f>
        <v>3.3021077564798254</v>
      </c>
    </row>
    <row r="73" spans="2:76">
      <c r="B73" s="37" t="s">
        <v>61</v>
      </c>
      <c r="C73" t="s">
        <v>62</v>
      </c>
      <c r="D73" s="39">
        <v>304</v>
      </c>
      <c r="E73" t="s">
        <v>16</v>
      </c>
      <c r="F73" t="str">
        <f t="shared" si="12"/>
        <v>M</v>
      </c>
      <c r="G73" t="str">
        <f t="shared" si="13"/>
        <v>V</v>
      </c>
      <c r="H73" s="170">
        <v>1</v>
      </c>
      <c r="I73" s="170">
        <v>0</v>
      </c>
      <c r="J73" s="172">
        <f t="shared" ref="J73:J111" si="14">SUM(H73:I73)</f>
        <v>1</v>
      </c>
      <c r="K73" s="176">
        <v>0.09</v>
      </c>
      <c r="L73" s="176">
        <v>0</v>
      </c>
      <c r="M73" s="181">
        <f>Resumo!I72</f>
        <v>5.5555555555555552E-2</v>
      </c>
      <c r="N73" s="170">
        <v>1</v>
      </c>
      <c r="O73" s="170">
        <v>0</v>
      </c>
      <c r="P73" s="172">
        <f t="shared" si="11"/>
        <v>1</v>
      </c>
      <c r="Q73" s="187">
        <f t="shared" ref="Q73:Q111" si="15">N73/H73</f>
        <v>1</v>
      </c>
      <c r="R73" s="188" t="s">
        <v>313</v>
      </c>
      <c r="S73" s="191">
        <f>P73/Resumo!G72</f>
        <v>1</v>
      </c>
      <c r="T73" s="192">
        <v>4</v>
      </c>
      <c r="U73" s="192" t="s">
        <v>313</v>
      </c>
      <c r="V73" s="96">
        <f>Resumo!L72</f>
        <v>4</v>
      </c>
      <c r="W73" s="192">
        <v>4</v>
      </c>
      <c r="X73" s="192" t="s">
        <v>313</v>
      </c>
      <c r="Y73" s="96">
        <f>Resumo!M72</f>
        <v>4</v>
      </c>
      <c r="Z73" s="192">
        <v>5</v>
      </c>
      <c r="AA73" s="192" t="s">
        <v>313</v>
      </c>
      <c r="AB73" s="96">
        <f>Resumo!N72</f>
        <v>5</v>
      </c>
      <c r="AC73" s="192">
        <v>5</v>
      </c>
      <c r="AD73" s="192" t="s">
        <v>313</v>
      </c>
      <c r="AE73" s="96">
        <f>Resumo!O72</f>
        <v>5</v>
      </c>
      <c r="AF73" s="192">
        <v>5</v>
      </c>
      <c r="AG73" s="192" t="s">
        <v>313</v>
      </c>
      <c r="AH73" s="96">
        <f>Resumo!P72</f>
        <v>5</v>
      </c>
      <c r="AI73" s="192">
        <v>4</v>
      </c>
      <c r="AJ73" s="192" t="s">
        <v>313</v>
      </c>
      <c r="AK73" s="96">
        <f>Resumo!Q72</f>
        <v>4</v>
      </c>
      <c r="AL73" s="192">
        <v>5</v>
      </c>
      <c r="AM73" s="192" t="s">
        <v>313</v>
      </c>
      <c r="AN73" s="96">
        <f>Resumo!R72</f>
        <v>5</v>
      </c>
      <c r="AO73" s="192">
        <v>5</v>
      </c>
      <c r="AP73" s="192" t="s">
        <v>313</v>
      </c>
      <c r="AQ73" s="198">
        <f>Resumo!S72</f>
        <v>5</v>
      </c>
      <c r="AR73" s="192">
        <v>4</v>
      </c>
      <c r="AS73" s="192" t="s">
        <v>313</v>
      </c>
      <c r="AT73" s="96">
        <f>Resumo!T72</f>
        <v>4</v>
      </c>
      <c r="AU73" s="192">
        <v>5</v>
      </c>
      <c r="AV73" s="192" t="s">
        <v>313</v>
      </c>
      <c r="AW73" s="96">
        <f>Resumo!U72</f>
        <v>5</v>
      </c>
      <c r="AX73" s="192">
        <v>4</v>
      </c>
      <c r="AY73" s="192" t="s">
        <v>313</v>
      </c>
      <c r="AZ73" s="96">
        <f>Resumo!V72</f>
        <v>4</v>
      </c>
      <c r="BA73" s="192">
        <v>4</v>
      </c>
      <c r="BB73" s="192" t="s">
        <v>313</v>
      </c>
      <c r="BC73" s="96">
        <f>Resumo!W72</f>
        <v>4</v>
      </c>
      <c r="BD73" s="192">
        <v>5</v>
      </c>
      <c r="BE73" s="192" t="s">
        <v>313</v>
      </c>
      <c r="BF73" s="96">
        <f>Resumo!X72</f>
        <v>5</v>
      </c>
      <c r="BG73" s="192">
        <v>5</v>
      </c>
      <c r="BH73" s="192" t="s">
        <v>313</v>
      </c>
      <c r="BI73" s="96">
        <f>Resumo!Y72</f>
        <v>5</v>
      </c>
      <c r="BJ73" s="192">
        <v>4</v>
      </c>
      <c r="BK73" s="192" t="s">
        <v>313</v>
      </c>
      <c r="BL73" s="96">
        <f>Resumo!Z72</f>
        <v>4</v>
      </c>
      <c r="BM73" s="192">
        <f t="shared" si="8"/>
        <v>4.5333333333333332</v>
      </c>
      <c r="BN73" s="192">
        <v>3.4827134986225889</v>
      </c>
      <c r="BO73" s="96">
        <f>Resumo!AA72</f>
        <v>4.5333333333333332</v>
      </c>
      <c r="BP73" s="87">
        <f>AVERAGE(T72:T105,W72:W105,Z72:Z105,AC72:AC105,AF72:AF105,AI72:AI105,AL72:AL105,AO72:AO105,AR72:AR105,AU72:AU105,AX72:AX105,BA72:BA105,BD72:BD105,BG72:BG105,BJ72:BJ105)</f>
        <v>3.2792793794364568</v>
      </c>
      <c r="BQ73" s="87">
        <f>AVERAGE(BK72:BK105,BH72:BH105,BE72:BE105,BB72:BB105,AY72:AY105,AV72:AV105,AS72:AS105,AP72:AP104,AM72:AM105,AJ72:AJ105,AP105,AG72:AG105,AD72:AD105,AA72:AA105,X72:X105,U72:U105)</f>
        <v>3.3696656992733232</v>
      </c>
      <c r="BR73" s="96">
        <f>Resumo!AC72</f>
        <v>3.3532709106369807</v>
      </c>
      <c r="BS73" s="192">
        <v>3.2568572468745658</v>
      </c>
      <c r="BT73" s="192">
        <v>3.8351065601065599</v>
      </c>
      <c r="BU73" s="96">
        <f>Resumo!AD72</f>
        <v>3.3615239392719296</v>
      </c>
      <c r="BV73" s="192">
        <v>3.2694689217072477</v>
      </c>
      <c r="BW73" s="192">
        <v>3.2622925893093866</v>
      </c>
      <c r="BX73" s="96">
        <f>Resumo!AE72</f>
        <v>3.3021077564798254</v>
      </c>
    </row>
    <row r="74" spans="2:76">
      <c r="B74" s="37" t="s">
        <v>73</v>
      </c>
      <c r="C74" t="s">
        <v>74</v>
      </c>
      <c r="D74" s="39">
        <v>304</v>
      </c>
      <c r="E74" t="s">
        <v>16</v>
      </c>
      <c r="F74" t="str">
        <f t="shared" si="12"/>
        <v>M</v>
      </c>
      <c r="G74" t="str">
        <f t="shared" si="13"/>
        <v>V</v>
      </c>
      <c r="H74" s="170">
        <v>1</v>
      </c>
      <c r="I74" s="170">
        <v>3</v>
      </c>
      <c r="J74" s="172">
        <f t="shared" si="14"/>
        <v>4</v>
      </c>
      <c r="K74" s="176">
        <v>0.25</v>
      </c>
      <c r="L74" s="176">
        <v>0.17</v>
      </c>
      <c r="M74" s="181">
        <f>Resumo!I73</f>
        <v>0.18181818181818182</v>
      </c>
      <c r="N74" s="170">
        <v>1</v>
      </c>
      <c r="O74" s="170">
        <v>2</v>
      </c>
      <c r="P74" s="172">
        <f t="shared" si="11"/>
        <v>3</v>
      </c>
      <c r="Q74" s="187">
        <f t="shared" si="15"/>
        <v>1</v>
      </c>
      <c r="R74" s="187">
        <f t="shared" ref="R74:R111" si="16">O74/I74</f>
        <v>0.66666666666666663</v>
      </c>
      <c r="S74" s="191">
        <f>P74/Resumo!G73</f>
        <v>0.75</v>
      </c>
      <c r="T74" s="192">
        <v>3.2898241061130298</v>
      </c>
      <c r="U74" s="192">
        <v>4</v>
      </c>
      <c r="V74" s="96">
        <f>Resumo!L73</f>
        <v>4</v>
      </c>
      <c r="W74" s="192">
        <v>4</v>
      </c>
      <c r="X74" s="192">
        <v>4</v>
      </c>
      <c r="Y74" s="96">
        <f>Resumo!M73</f>
        <v>4</v>
      </c>
      <c r="Z74" s="192">
        <v>4</v>
      </c>
      <c r="AA74" s="192">
        <v>2.6666666666666665</v>
      </c>
      <c r="AB74" s="96">
        <f>Resumo!N73</f>
        <v>3</v>
      </c>
      <c r="AC74" s="192">
        <v>3</v>
      </c>
      <c r="AD74" s="192">
        <v>3</v>
      </c>
      <c r="AE74" s="96">
        <f>Resumo!O73</f>
        <v>3</v>
      </c>
      <c r="AF74" s="192">
        <v>4</v>
      </c>
      <c r="AG74" s="192">
        <v>3.3333333333333335</v>
      </c>
      <c r="AH74" s="96">
        <f>Resumo!P73</f>
        <v>3.5</v>
      </c>
      <c r="AI74" s="192">
        <v>2</v>
      </c>
      <c r="AJ74" s="192">
        <v>3.3333333333333335</v>
      </c>
      <c r="AK74" s="96">
        <f>Resumo!Q73</f>
        <v>3</v>
      </c>
      <c r="AL74" s="192"/>
      <c r="AM74" s="192">
        <v>2.5</v>
      </c>
      <c r="AN74" s="96">
        <f>Resumo!R73</f>
        <v>2.5</v>
      </c>
      <c r="AO74" s="192">
        <v>4</v>
      </c>
      <c r="AP74" s="192">
        <v>3.6666666666666665</v>
      </c>
      <c r="AQ74" s="198">
        <f>Resumo!S73</f>
        <v>3.75</v>
      </c>
      <c r="AR74" s="192">
        <v>3</v>
      </c>
      <c r="AS74" s="192">
        <v>3.6666666666666665</v>
      </c>
      <c r="AT74" s="96">
        <f>Resumo!T73</f>
        <v>3.5</v>
      </c>
      <c r="AU74" s="192">
        <v>5</v>
      </c>
      <c r="AV74" s="192">
        <v>2.3333333333333335</v>
      </c>
      <c r="AW74" s="96">
        <f>Resumo!U73</f>
        <v>3</v>
      </c>
      <c r="AX74" s="192">
        <v>4</v>
      </c>
      <c r="AY74" s="192">
        <v>3.6666666666666665</v>
      </c>
      <c r="AZ74" s="96">
        <f>Resumo!V73</f>
        <v>3.75</v>
      </c>
      <c r="BA74" s="192">
        <v>4</v>
      </c>
      <c r="BB74" s="192">
        <v>3.6666666666666665</v>
      </c>
      <c r="BC74" s="96">
        <f>Resumo!W73</f>
        <v>3.75</v>
      </c>
      <c r="BD74" s="192">
        <v>3</v>
      </c>
      <c r="BE74" s="192">
        <v>4</v>
      </c>
      <c r="BF74" s="96">
        <f>Resumo!X73</f>
        <v>3.75</v>
      </c>
      <c r="BG74" s="192">
        <v>2</v>
      </c>
      <c r="BH74" s="192">
        <v>4</v>
      </c>
      <c r="BI74" s="96">
        <f>Resumo!Y73</f>
        <v>3.5</v>
      </c>
      <c r="BJ74" s="192">
        <v>5</v>
      </c>
      <c r="BK74" s="192">
        <v>3.3333333333333335</v>
      </c>
      <c r="BL74" s="96">
        <f>Resumo!Z73</f>
        <v>3.75</v>
      </c>
      <c r="BM74" s="192">
        <f t="shared" ref="BM74:BM85" si="17">AVERAGE(T74,W74,Z74,AC74,AF74,AI74,AL74,AO74,AR74,AU74,AX74,BA74,BD74,BG74,BJ74)</f>
        <v>3.592130293293788</v>
      </c>
      <c r="BN74" s="192">
        <v>3.4827134986225889</v>
      </c>
      <c r="BO74" s="96">
        <f>Resumo!AA73</f>
        <v>3.45</v>
      </c>
      <c r="BP74" s="87">
        <v>3.2792793794364568</v>
      </c>
      <c r="BQ74" s="87">
        <f>AVERAGE(BK72:BK105,BH72:BH105,BE72:BE105,BB72:BB105,AY72:AY105,AV72:AV105,AS72:AS105,AP72:AP105,AM72:AM105,AJ72:AJ105,AG72:AG105,AD72:AD105,AA72:AA105,X72:X105,U72:U105)</f>
        <v>3.3696656992733232</v>
      </c>
      <c r="BR74" s="96">
        <f>Resumo!AC73</f>
        <v>3.3532709106369807</v>
      </c>
      <c r="BS74" s="192">
        <v>3.2568572468745658</v>
      </c>
      <c r="BT74" s="192">
        <v>3.8351065601065599</v>
      </c>
      <c r="BU74" s="96">
        <f>Resumo!AD73</f>
        <v>3.3615239392719296</v>
      </c>
      <c r="BV74" s="192">
        <v>3.2694689217072477</v>
      </c>
      <c r="BW74" s="192">
        <v>3.2622925893093866</v>
      </c>
      <c r="BX74" s="96">
        <f>Resumo!AE73</f>
        <v>3.3021077564798254</v>
      </c>
    </row>
    <row r="75" spans="2:76">
      <c r="B75" s="37" t="s">
        <v>100</v>
      </c>
      <c r="C75" t="s">
        <v>101</v>
      </c>
      <c r="D75" s="39">
        <v>304</v>
      </c>
      <c r="E75" t="s">
        <v>16</v>
      </c>
      <c r="F75" t="str">
        <f t="shared" si="12"/>
        <v>M</v>
      </c>
      <c r="G75" t="str">
        <f t="shared" si="13"/>
        <v>V</v>
      </c>
      <c r="H75" s="170">
        <v>7</v>
      </c>
      <c r="I75" s="170">
        <v>2</v>
      </c>
      <c r="J75" s="172">
        <f t="shared" si="14"/>
        <v>9</v>
      </c>
      <c r="K75" s="176">
        <v>0.32</v>
      </c>
      <c r="L75" s="176">
        <v>0.08</v>
      </c>
      <c r="M75" s="181">
        <f>Resumo!I74</f>
        <v>0.19148936170212766</v>
      </c>
      <c r="N75" s="170">
        <v>4</v>
      </c>
      <c r="O75" s="170">
        <v>1</v>
      </c>
      <c r="P75" s="172">
        <f t="shared" si="11"/>
        <v>5</v>
      </c>
      <c r="Q75" s="187">
        <f t="shared" si="15"/>
        <v>0.5714285714285714</v>
      </c>
      <c r="R75" s="187">
        <f t="shared" si="16"/>
        <v>0.5</v>
      </c>
      <c r="S75" s="191">
        <f>P75/Resumo!G74</f>
        <v>0.55555555555555558</v>
      </c>
      <c r="T75" s="192">
        <v>2.8571428571428572</v>
      </c>
      <c r="U75" s="192">
        <v>3.5</v>
      </c>
      <c r="V75" s="96">
        <f>Resumo!L74</f>
        <v>3</v>
      </c>
      <c r="W75" s="192">
        <v>3.1666666666666665</v>
      </c>
      <c r="X75" s="192">
        <v>3.5</v>
      </c>
      <c r="Y75" s="96">
        <f>Resumo!M74</f>
        <v>3.25</v>
      </c>
      <c r="Z75" s="192">
        <v>3</v>
      </c>
      <c r="AA75" s="192">
        <v>4.5</v>
      </c>
      <c r="AB75" s="96">
        <f>Resumo!N74</f>
        <v>3.3333333333333335</v>
      </c>
      <c r="AC75" s="192">
        <v>2.8571428571428572</v>
      </c>
      <c r="AD75" s="192">
        <v>3.5</v>
      </c>
      <c r="AE75" s="96">
        <f>Resumo!O74</f>
        <v>3</v>
      </c>
      <c r="AF75" s="192">
        <v>3</v>
      </c>
      <c r="AG75" s="192">
        <v>3</v>
      </c>
      <c r="AH75" s="96">
        <f>Resumo!P74</f>
        <v>3</v>
      </c>
      <c r="AI75" s="192">
        <v>3.25</v>
      </c>
      <c r="AJ75" s="192">
        <v>3</v>
      </c>
      <c r="AK75" s="96">
        <f>Resumo!Q74</f>
        <v>3.1666666666666665</v>
      </c>
      <c r="AL75" s="192">
        <v>2.3333333333333335</v>
      </c>
      <c r="AM75" s="192">
        <v>3</v>
      </c>
      <c r="AN75" s="96">
        <f>Resumo!R74</f>
        <v>2.5</v>
      </c>
      <c r="AO75" s="192">
        <v>3.25</v>
      </c>
      <c r="AP75" s="192">
        <v>4</v>
      </c>
      <c r="AQ75" s="198">
        <f>Resumo!S74</f>
        <v>3.5</v>
      </c>
      <c r="AR75" s="192">
        <v>3.6</v>
      </c>
      <c r="AS75" s="192">
        <v>3</v>
      </c>
      <c r="AT75" s="96">
        <f>Resumo!T74</f>
        <v>3.4285714285714284</v>
      </c>
      <c r="AU75" s="192">
        <v>3</v>
      </c>
      <c r="AV75" s="192">
        <v>4</v>
      </c>
      <c r="AW75" s="96">
        <f>Resumo!U74</f>
        <v>3.25</v>
      </c>
      <c r="AX75" s="192">
        <v>3</v>
      </c>
      <c r="AY75" s="192">
        <v>3.5</v>
      </c>
      <c r="AZ75" s="96">
        <f>Resumo!V74</f>
        <v>3.125</v>
      </c>
      <c r="BA75" s="192">
        <v>3.1666666666666665</v>
      </c>
      <c r="BB75" s="192">
        <v>3.5</v>
      </c>
      <c r="BC75" s="96">
        <f>Resumo!W74</f>
        <v>3.25</v>
      </c>
      <c r="BD75" s="192">
        <v>3.6666666666666665</v>
      </c>
      <c r="BE75" s="192">
        <v>4</v>
      </c>
      <c r="BF75" s="96">
        <f>Resumo!X74</f>
        <v>3.75</v>
      </c>
      <c r="BG75" s="192">
        <v>3.3333333333333335</v>
      </c>
      <c r="BH75" s="192">
        <v>4</v>
      </c>
      <c r="BI75" s="96">
        <f>Resumo!Y74</f>
        <v>3.5</v>
      </c>
      <c r="BJ75" s="192">
        <v>3.6</v>
      </c>
      <c r="BK75" s="192">
        <v>4.5</v>
      </c>
      <c r="BL75" s="96">
        <f>Resumo!Z74</f>
        <v>3.8571428571428572</v>
      </c>
      <c r="BM75" s="192">
        <f t="shared" si="17"/>
        <v>3.138730158730159</v>
      </c>
      <c r="BN75" s="192">
        <v>3.4827134986225889</v>
      </c>
      <c r="BO75" s="96">
        <f>Resumo!AA74</f>
        <v>3.2607142857142857</v>
      </c>
      <c r="BP75" s="87">
        <v>3.2792793794364568</v>
      </c>
      <c r="BQ75" s="87">
        <v>3.3696656992733232</v>
      </c>
      <c r="BR75" s="96">
        <f>Resumo!AC74</f>
        <v>3.3532709106369807</v>
      </c>
      <c r="BS75" s="192">
        <v>3.2568572468745658</v>
      </c>
      <c r="BT75" s="192">
        <v>3.8351065601065599</v>
      </c>
      <c r="BU75" s="96">
        <f>Resumo!AD74</f>
        <v>3.3615239392719296</v>
      </c>
      <c r="BV75" s="192">
        <v>3.2694689217072477</v>
      </c>
      <c r="BW75" s="192">
        <v>3.2622925893093866</v>
      </c>
      <c r="BX75" s="96">
        <f>Resumo!AE74</f>
        <v>3.3021077564798254</v>
      </c>
    </row>
    <row r="76" spans="2:76">
      <c r="B76" s="37" t="s">
        <v>126</v>
      </c>
      <c r="C76" t="s">
        <v>127</v>
      </c>
      <c r="D76" s="39">
        <v>304</v>
      </c>
      <c r="E76" t="s">
        <v>16</v>
      </c>
      <c r="F76" t="str">
        <f t="shared" si="12"/>
        <v>M</v>
      </c>
      <c r="G76" t="str">
        <f t="shared" si="13"/>
        <v>V</v>
      </c>
      <c r="H76" s="170">
        <v>0</v>
      </c>
      <c r="I76" s="170">
        <v>1</v>
      </c>
      <c r="J76" s="172">
        <f t="shared" si="14"/>
        <v>1</v>
      </c>
      <c r="K76" s="176">
        <v>0</v>
      </c>
      <c r="L76" s="176">
        <v>0.33</v>
      </c>
      <c r="M76" s="181">
        <f>Resumo!I75</f>
        <v>0.26923076923076922</v>
      </c>
      <c r="N76" s="170">
        <v>1</v>
      </c>
      <c r="O76" s="170">
        <v>1</v>
      </c>
      <c r="P76" s="172">
        <f t="shared" si="11"/>
        <v>2</v>
      </c>
      <c r="Q76" s="188" t="s">
        <v>313</v>
      </c>
      <c r="R76" s="187">
        <f t="shared" si="16"/>
        <v>1</v>
      </c>
      <c r="S76" s="191">
        <f>P76/Resumo!G75</f>
        <v>0.2857142857142857</v>
      </c>
      <c r="T76" s="192">
        <v>3.3406487889273402</v>
      </c>
      <c r="U76" s="192">
        <v>3.5714285714285716</v>
      </c>
      <c r="V76" s="96">
        <f>Resumo!L75</f>
        <v>3.25</v>
      </c>
      <c r="W76" s="192">
        <v>1</v>
      </c>
      <c r="X76" s="192">
        <v>3.1428571428571428</v>
      </c>
      <c r="Y76" s="96">
        <f>Resumo!M75</f>
        <v>2.875</v>
      </c>
      <c r="Z76" s="192">
        <v>1</v>
      </c>
      <c r="AA76" s="192">
        <v>2.5714285714285716</v>
      </c>
      <c r="AB76" s="96">
        <f>Resumo!N75</f>
        <v>2.375</v>
      </c>
      <c r="AC76" s="192">
        <v>1</v>
      </c>
      <c r="AD76" s="192">
        <v>2.2857142857142856</v>
      </c>
      <c r="AE76" s="96">
        <f>Resumo!O75</f>
        <v>2.125</v>
      </c>
      <c r="AF76" s="192">
        <v>1</v>
      </c>
      <c r="AG76" s="192">
        <v>2.8571428571428572</v>
      </c>
      <c r="AH76" s="96">
        <f>Resumo!P75</f>
        <v>2.625</v>
      </c>
      <c r="AI76" s="192">
        <v>1</v>
      </c>
      <c r="AJ76" s="192">
        <v>2.8571428571428572</v>
      </c>
      <c r="AK76" s="96">
        <f>Resumo!Q75</f>
        <v>2.625</v>
      </c>
      <c r="AL76" s="192">
        <v>1</v>
      </c>
      <c r="AM76" s="192">
        <v>3</v>
      </c>
      <c r="AN76" s="96">
        <f>Resumo!R75</f>
        <v>2.3333333333333335</v>
      </c>
      <c r="AO76" s="192">
        <v>1</v>
      </c>
      <c r="AP76" s="192">
        <v>2.8571428571428572</v>
      </c>
      <c r="AQ76" s="198">
        <f>Resumo!S75</f>
        <v>2.625</v>
      </c>
      <c r="AR76" s="192">
        <v>1</v>
      </c>
      <c r="AS76" s="192">
        <v>3.4285714285714284</v>
      </c>
      <c r="AT76" s="96">
        <f>Resumo!T75</f>
        <v>3.125</v>
      </c>
      <c r="AU76" s="192">
        <v>4</v>
      </c>
      <c r="AV76" s="192">
        <v>3.5714285714285716</v>
      </c>
      <c r="AW76" s="96">
        <f>Resumo!U75</f>
        <v>3.625</v>
      </c>
      <c r="AX76" s="192">
        <v>1</v>
      </c>
      <c r="AY76" s="192">
        <v>3</v>
      </c>
      <c r="AZ76" s="96">
        <f>Resumo!V75</f>
        <v>2.75</v>
      </c>
      <c r="BA76" s="192">
        <v>1</v>
      </c>
      <c r="BB76" s="192">
        <v>3.5</v>
      </c>
      <c r="BC76" s="96">
        <f>Resumo!W75</f>
        <v>3.1428571428571428</v>
      </c>
      <c r="BD76" s="192">
        <v>1</v>
      </c>
      <c r="BE76" s="192">
        <v>3.2857142857142856</v>
      </c>
      <c r="BF76" s="96">
        <f>Resumo!X75</f>
        <v>3</v>
      </c>
      <c r="BG76" s="192">
        <v>1</v>
      </c>
      <c r="BH76" s="192">
        <v>2.8571428571428572</v>
      </c>
      <c r="BI76" s="96">
        <f>Resumo!Y75</f>
        <v>2.625</v>
      </c>
      <c r="BJ76" s="192">
        <v>1</v>
      </c>
      <c r="BK76" s="192">
        <v>4</v>
      </c>
      <c r="BL76" s="96">
        <f>Resumo!Z75</f>
        <v>3.625</v>
      </c>
      <c r="BM76" s="192">
        <f t="shared" si="17"/>
        <v>1.356043252595156</v>
      </c>
      <c r="BN76" s="192">
        <v>3.4827134986225889</v>
      </c>
      <c r="BO76" s="96">
        <f>Resumo!AA75</f>
        <v>2.8484126984126985</v>
      </c>
      <c r="BP76" s="87">
        <v>3.2792793794364568</v>
      </c>
      <c r="BQ76" s="87">
        <v>3.3696656992733232</v>
      </c>
      <c r="BR76" s="96">
        <f>Resumo!AC75</f>
        <v>3.3532709106369807</v>
      </c>
      <c r="BS76" s="192">
        <v>3.2568572468745658</v>
      </c>
      <c r="BT76" s="192">
        <v>3.8351065601065599</v>
      </c>
      <c r="BU76" s="96">
        <f>Resumo!AD75</f>
        <v>3.3615239392719296</v>
      </c>
      <c r="BV76" s="192">
        <v>3.2694689217072477</v>
      </c>
      <c r="BW76" s="192">
        <v>3.2622925893093866</v>
      </c>
      <c r="BX76" s="96">
        <f>Resumo!AE75</f>
        <v>3.3021077564798254</v>
      </c>
    </row>
    <row r="77" spans="2:76">
      <c r="B77" s="37" t="s">
        <v>65</v>
      </c>
      <c r="C77" t="s">
        <v>322</v>
      </c>
      <c r="D77" s="39">
        <v>304</v>
      </c>
      <c r="E77" t="s">
        <v>16</v>
      </c>
      <c r="F77" t="str">
        <f t="shared" si="12"/>
        <v>M</v>
      </c>
      <c r="G77" t="str">
        <f t="shared" si="13"/>
        <v>V</v>
      </c>
      <c r="H77" s="170">
        <v>4</v>
      </c>
      <c r="I77" s="170">
        <v>2</v>
      </c>
      <c r="J77" s="172">
        <f t="shared" si="14"/>
        <v>6</v>
      </c>
      <c r="K77" s="176">
        <v>0.44</v>
      </c>
      <c r="L77" s="176">
        <v>0.13</v>
      </c>
      <c r="M77" s="181">
        <f>Resumo!I76</f>
        <v>0.22222222222222221</v>
      </c>
      <c r="N77" s="170">
        <v>3</v>
      </c>
      <c r="O77" s="170">
        <v>1</v>
      </c>
      <c r="P77" s="172">
        <f t="shared" si="11"/>
        <v>4</v>
      </c>
      <c r="Q77" s="187">
        <f t="shared" si="15"/>
        <v>0.75</v>
      </c>
      <c r="R77" s="187">
        <f t="shared" si="16"/>
        <v>0.5</v>
      </c>
      <c r="S77" s="191">
        <f>P77/Resumo!G76</f>
        <v>0.66666666666666663</v>
      </c>
      <c r="T77" s="192">
        <v>3.3660611303344901</v>
      </c>
      <c r="U77" s="192">
        <v>3.5</v>
      </c>
      <c r="V77" s="96">
        <f>Resumo!L76</f>
        <v>2.8333333333333335</v>
      </c>
      <c r="W77" s="192">
        <v>3.25</v>
      </c>
      <c r="X77" s="192">
        <v>4</v>
      </c>
      <c r="Y77" s="96">
        <f>Resumo!M76</f>
        <v>3.5</v>
      </c>
      <c r="Z77" s="192">
        <v>2.75</v>
      </c>
      <c r="AA77" s="192">
        <v>3.5</v>
      </c>
      <c r="AB77" s="96">
        <f>Resumo!N76</f>
        <v>3</v>
      </c>
      <c r="AC77" s="192">
        <v>2.5</v>
      </c>
      <c r="AD77" s="192">
        <v>3.5</v>
      </c>
      <c r="AE77" s="96">
        <f>Resumo!O76</f>
        <v>2.8333333333333335</v>
      </c>
      <c r="AF77" s="192">
        <v>2.5</v>
      </c>
      <c r="AG77" s="192">
        <v>3</v>
      </c>
      <c r="AH77" s="96">
        <f>Resumo!P76</f>
        <v>2.6666666666666665</v>
      </c>
      <c r="AI77" s="192">
        <v>2.75</v>
      </c>
      <c r="AJ77" s="192">
        <v>3.5</v>
      </c>
      <c r="AK77" s="96">
        <f>Resumo!Q76</f>
        <v>3</v>
      </c>
      <c r="AL77" s="192">
        <v>3</v>
      </c>
      <c r="AM77" s="192">
        <v>5</v>
      </c>
      <c r="AN77" s="96">
        <f>Resumo!R76</f>
        <v>3.4</v>
      </c>
      <c r="AO77" s="192">
        <v>3</v>
      </c>
      <c r="AP77" s="192">
        <v>3.5</v>
      </c>
      <c r="AQ77" s="198">
        <f>Resumo!S76</f>
        <v>3.1666666666666665</v>
      </c>
      <c r="AR77" s="192">
        <v>3.25</v>
      </c>
      <c r="AS77" s="192">
        <v>3.5</v>
      </c>
      <c r="AT77" s="96">
        <f>Resumo!T76</f>
        <v>3.3333333333333335</v>
      </c>
      <c r="AU77" s="192">
        <v>2.5</v>
      </c>
      <c r="AV77" s="192">
        <v>3.5</v>
      </c>
      <c r="AW77" s="96">
        <f>Resumo!U76</f>
        <v>2.8333333333333335</v>
      </c>
      <c r="AX77" s="192">
        <v>2.25</v>
      </c>
      <c r="AY77" s="192">
        <v>3</v>
      </c>
      <c r="AZ77" s="96">
        <f>Resumo!V76</f>
        <v>2.5</v>
      </c>
      <c r="BA77" s="192">
        <v>2.75</v>
      </c>
      <c r="BB77" s="192">
        <v>3</v>
      </c>
      <c r="BC77" s="96">
        <f>Resumo!W76</f>
        <v>2.8333333333333335</v>
      </c>
      <c r="BD77" s="192">
        <v>2.75</v>
      </c>
      <c r="BE77" s="192">
        <v>3</v>
      </c>
      <c r="BF77" s="96">
        <f>Resumo!X76</f>
        <v>2.8333333333333335</v>
      </c>
      <c r="BG77" s="192">
        <v>2.5</v>
      </c>
      <c r="BH77" s="192">
        <v>3</v>
      </c>
      <c r="BI77" s="96">
        <f>Resumo!Y76</f>
        <v>2.6666666666666665</v>
      </c>
      <c r="BJ77" s="192">
        <v>3.6666666666666665</v>
      </c>
      <c r="BK77" s="192">
        <v>4</v>
      </c>
      <c r="BL77" s="96">
        <f>Resumo!Z76</f>
        <v>3.8</v>
      </c>
      <c r="BM77" s="192">
        <f t="shared" si="17"/>
        <v>2.85218185313341</v>
      </c>
      <c r="BN77" s="192">
        <v>3.4827134986225889</v>
      </c>
      <c r="BO77" s="96">
        <f>Resumo!AA76</f>
        <v>3.0133333333333332</v>
      </c>
      <c r="BP77" s="87">
        <v>3.2792793794364568</v>
      </c>
      <c r="BQ77" s="87">
        <v>3.3696656992733232</v>
      </c>
      <c r="BR77" s="96">
        <f>Resumo!AC76</f>
        <v>3.3532709106369807</v>
      </c>
      <c r="BS77" s="192">
        <v>3.2568572468745658</v>
      </c>
      <c r="BT77" s="192">
        <v>3.8351065601065599</v>
      </c>
      <c r="BU77" s="96">
        <f>Resumo!AD76</f>
        <v>3.3615239392719296</v>
      </c>
      <c r="BV77" s="192">
        <v>3.2694689217072477</v>
      </c>
      <c r="BW77" s="192">
        <v>3.2622925893093866</v>
      </c>
      <c r="BX77" s="96">
        <f>Resumo!AE76</f>
        <v>3.3021077564798254</v>
      </c>
    </row>
    <row r="78" spans="2:76">
      <c r="B78" s="37" t="s">
        <v>55</v>
      </c>
      <c r="C78" t="s">
        <v>323</v>
      </c>
      <c r="D78" s="39">
        <v>304</v>
      </c>
      <c r="E78" t="s">
        <v>16</v>
      </c>
      <c r="F78" t="str">
        <f t="shared" si="12"/>
        <v>M</v>
      </c>
      <c r="G78" t="str">
        <f t="shared" si="13"/>
        <v>V</v>
      </c>
      <c r="H78" s="170">
        <v>0</v>
      </c>
      <c r="I78" s="170">
        <v>8</v>
      </c>
      <c r="J78" s="172">
        <f t="shared" si="14"/>
        <v>8</v>
      </c>
      <c r="K78" s="176">
        <v>0</v>
      </c>
      <c r="L78" s="176">
        <v>0.28000000000000003</v>
      </c>
      <c r="M78" s="181">
        <f>Resumo!I77</f>
        <v>0.22857142857142856</v>
      </c>
      <c r="N78" s="170">
        <v>0</v>
      </c>
      <c r="O78" s="170">
        <v>6</v>
      </c>
      <c r="P78" s="172">
        <f t="shared" si="11"/>
        <v>6</v>
      </c>
      <c r="Q78" s="188" t="s">
        <v>313</v>
      </c>
      <c r="R78" s="187">
        <f t="shared" si="16"/>
        <v>0.75</v>
      </c>
      <c r="S78" s="191">
        <f>P78/Resumo!G77</f>
        <v>0.75</v>
      </c>
      <c r="T78" s="192">
        <v>3.3914734717416399</v>
      </c>
      <c r="U78" s="192">
        <v>4</v>
      </c>
      <c r="V78" s="96">
        <f>Resumo!L77</f>
        <v>4</v>
      </c>
      <c r="W78" s="192" t="s">
        <v>313</v>
      </c>
      <c r="X78" s="192">
        <v>4</v>
      </c>
      <c r="Y78" s="96">
        <f>Resumo!M77</f>
        <v>4</v>
      </c>
      <c r="Z78" s="192" t="s">
        <v>313</v>
      </c>
      <c r="AA78" s="192">
        <v>3.375</v>
      </c>
      <c r="AB78" s="96">
        <f>Resumo!N77</f>
        <v>3.375</v>
      </c>
      <c r="AC78" s="192" t="s">
        <v>313</v>
      </c>
      <c r="AD78" s="192">
        <v>3.625</v>
      </c>
      <c r="AE78" s="96">
        <f>Resumo!O77</f>
        <v>3.625</v>
      </c>
      <c r="AF78" s="192" t="s">
        <v>313</v>
      </c>
      <c r="AG78" s="192">
        <v>3.25</v>
      </c>
      <c r="AH78" s="96">
        <f>Resumo!P77</f>
        <v>3.25</v>
      </c>
      <c r="AI78" s="192" t="s">
        <v>313</v>
      </c>
      <c r="AJ78" s="192">
        <v>3.375</v>
      </c>
      <c r="AK78" s="96">
        <f>Resumo!Q77</f>
        <v>3.375</v>
      </c>
      <c r="AL78" s="192" t="s">
        <v>313</v>
      </c>
      <c r="AM78" s="192">
        <v>3.5</v>
      </c>
      <c r="AN78" s="96">
        <f>Resumo!R77</f>
        <v>3.5</v>
      </c>
      <c r="AO78" s="192" t="s">
        <v>313</v>
      </c>
      <c r="AP78" s="192">
        <v>3.2857142857142856</v>
      </c>
      <c r="AQ78" s="198">
        <f>Resumo!S77</f>
        <v>3.2857142857142856</v>
      </c>
      <c r="AR78" s="192" t="s">
        <v>313</v>
      </c>
      <c r="AS78" s="192">
        <v>3.875</v>
      </c>
      <c r="AT78" s="96">
        <f>Resumo!T77</f>
        <v>3.875</v>
      </c>
      <c r="AU78" s="192" t="s">
        <v>313</v>
      </c>
      <c r="AV78" s="192">
        <v>4</v>
      </c>
      <c r="AW78" s="96">
        <f>Resumo!U77</f>
        <v>4</v>
      </c>
      <c r="AX78" s="192" t="s">
        <v>313</v>
      </c>
      <c r="AY78" s="192">
        <v>3.5</v>
      </c>
      <c r="AZ78" s="96">
        <f>Resumo!V77</f>
        <v>3.5</v>
      </c>
      <c r="BA78" s="192" t="s">
        <v>313</v>
      </c>
      <c r="BB78" s="192">
        <v>3.7142857142857144</v>
      </c>
      <c r="BC78" s="96">
        <f>Resumo!W77</f>
        <v>3.7142857142857144</v>
      </c>
      <c r="BD78" s="192" t="s">
        <v>313</v>
      </c>
      <c r="BE78" s="192">
        <v>3.8571428571428572</v>
      </c>
      <c r="BF78" s="96">
        <f>Resumo!X77</f>
        <v>3.8571428571428572</v>
      </c>
      <c r="BG78" s="192" t="s">
        <v>313</v>
      </c>
      <c r="BH78" s="192">
        <v>3.375</v>
      </c>
      <c r="BI78" s="96">
        <f>Resumo!Y77</f>
        <v>3.375</v>
      </c>
      <c r="BJ78" s="192" t="s">
        <v>313</v>
      </c>
      <c r="BK78" s="192">
        <v>4</v>
      </c>
      <c r="BL78" s="96">
        <f>Resumo!Z77</f>
        <v>4</v>
      </c>
      <c r="BM78" s="192">
        <f t="shared" si="17"/>
        <v>3.3914734717416399</v>
      </c>
      <c r="BN78" s="192">
        <v>3.4827134986225889</v>
      </c>
      <c r="BO78" s="96">
        <f>Resumo!AA77</f>
        <v>3.6488095238095237</v>
      </c>
      <c r="BP78" s="87">
        <v>3.2792793794364568</v>
      </c>
      <c r="BQ78" s="87">
        <v>3.3696656992733232</v>
      </c>
      <c r="BR78" s="96">
        <f>Resumo!AC77</f>
        <v>3.3532709106369807</v>
      </c>
      <c r="BS78" s="192">
        <v>3.2568572468745658</v>
      </c>
      <c r="BT78" s="192">
        <v>3.8351065601065599</v>
      </c>
      <c r="BU78" s="96">
        <f>Resumo!AD77</f>
        <v>3.3615239392719296</v>
      </c>
      <c r="BV78" s="192">
        <v>3.2694689217072477</v>
      </c>
      <c r="BW78" s="192">
        <v>3.2622925893093866</v>
      </c>
      <c r="BX78" s="96">
        <f>Resumo!AE77</f>
        <v>3.3021077564798254</v>
      </c>
    </row>
    <row r="79" spans="2:76">
      <c r="B79" s="37" t="s">
        <v>75</v>
      </c>
      <c r="C79" t="s">
        <v>76</v>
      </c>
      <c r="D79" s="39">
        <v>304</v>
      </c>
      <c r="E79" t="s">
        <v>16</v>
      </c>
      <c r="F79" t="str">
        <f t="shared" si="12"/>
        <v>M</v>
      </c>
      <c r="G79" t="str">
        <f t="shared" si="13"/>
        <v>V</v>
      </c>
      <c r="H79" s="170">
        <v>1</v>
      </c>
      <c r="I79" s="170">
        <v>4</v>
      </c>
      <c r="J79" s="172">
        <f t="shared" si="14"/>
        <v>5</v>
      </c>
      <c r="K79" s="176">
        <v>0.13</v>
      </c>
      <c r="L79" s="176">
        <v>0.25</v>
      </c>
      <c r="M79" s="181">
        <f>Resumo!I78</f>
        <v>0.20833333333333334</v>
      </c>
      <c r="N79" s="170">
        <v>0</v>
      </c>
      <c r="O79" s="170">
        <v>4</v>
      </c>
      <c r="P79" s="172">
        <f t="shared" si="11"/>
        <v>4</v>
      </c>
      <c r="Q79" s="187">
        <f t="shared" si="15"/>
        <v>0</v>
      </c>
      <c r="R79" s="187">
        <f t="shared" si="16"/>
        <v>1</v>
      </c>
      <c r="S79" s="191">
        <f>P79/Resumo!G78</f>
        <v>0.8</v>
      </c>
      <c r="T79" s="192">
        <v>3.4168858131487898</v>
      </c>
      <c r="U79" s="192">
        <v>3</v>
      </c>
      <c r="V79" s="96">
        <f>Resumo!L78</f>
        <v>2.8</v>
      </c>
      <c r="W79" s="192">
        <v>2</v>
      </c>
      <c r="X79" s="192">
        <v>3.5</v>
      </c>
      <c r="Y79" s="96">
        <f>Resumo!M78</f>
        <v>3.2</v>
      </c>
      <c r="Z79" s="192">
        <v>1</v>
      </c>
      <c r="AA79" s="192">
        <v>3.3333333333333335</v>
      </c>
      <c r="AB79" s="96">
        <f>Resumo!N78</f>
        <v>2.75</v>
      </c>
      <c r="AC79" s="192">
        <v>1</v>
      </c>
      <c r="AD79" s="192">
        <v>3</v>
      </c>
      <c r="AE79" s="96">
        <f>Resumo!O78</f>
        <v>2.6</v>
      </c>
      <c r="AF79" s="192">
        <v>3</v>
      </c>
      <c r="AG79" s="192">
        <v>3</v>
      </c>
      <c r="AH79" s="96">
        <f>Resumo!P78</f>
        <v>3</v>
      </c>
      <c r="AI79" s="192">
        <v>2</v>
      </c>
      <c r="AJ79" s="192">
        <v>2.5</v>
      </c>
      <c r="AK79" s="96">
        <f>Resumo!Q78</f>
        <v>2.4</v>
      </c>
      <c r="AL79" s="192">
        <v>4</v>
      </c>
      <c r="AM79" s="192">
        <v>3</v>
      </c>
      <c r="AN79" s="96">
        <f>Resumo!R78</f>
        <v>3.2</v>
      </c>
      <c r="AO79" s="192">
        <v>2</v>
      </c>
      <c r="AP79" s="192">
        <v>2.75</v>
      </c>
      <c r="AQ79" s="198">
        <f>Resumo!S78</f>
        <v>2.6</v>
      </c>
      <c r="AR79" s="192">
        <v>4</v>
      </c>
      <c r="AS79" s="192">
        <v>3.25</v>
      </c>
      <c r="AT79" s="96">
        <f>Resumo!T78</f>
        <v>3.4</v>
      </c>
      <c r="AU79" s="192">
        <v>4</v>
      </c>
      <c r="AV79" s="192">
        <v>4.25</v>
      </c>
      <c r="AW79" s="96">
        <f>Resumo!U78</f>
        <v>4.2</v>
      </c>
      <c r="AX79" s="192">
        <v>2</v>
      </c>
      <c r="AY79" s="192">
        <v>3.25</v>
      </c>
      <c r="AZ79" s="96">
        <f>Resumo!V78</f>
        <v>3</v>
      </c>
      <c r="BA79" s="192">
        <v>1</v>
      </c>
      <c r="BB79" s="192">
        <v>3</v>
      </c>
      <c r="BC79" s="96">
        <f>Resumo!W78</f>
        <v>2.5</v>
      </c>
      <c r="BD79" s="192">
        <v>2</v>
      </c>
      <c r="BE79" s="192">
        <v>3.3333333333333335</v>
      </c>
      <c r="BF79" s="96">
        <f>Resumo!X78</f>
        <v>3</v>
      </c>
      <c r="BG79" s="192">
        <v>1</v>
      </c>
      <c r="BH79" s="192">
        <v>3</v>
      </c>
      <c r="BI79" s="96">
        <f>Resumo!Y78</f>
        <v>2.6</v>
      </c>
      <c r="BJ79" s="192">
        <v>3</v>
      </c>
      <c r="BK79" s="192">
        <v>3.75</v>
      </c>
      <c r="BL79" s="96">
        <f>Resumo!Z78</f>
        <v>3.6</v>
      </c>
      <c r="BM79" s="192">
        <f t="shared" si="17"/>
        <v>2.3611257208765859</v>
      </c>
      <c r="BN79" s="192">
        <v>3.4827134986225889</v>
      </c>
      <c r="BO79" s="96">
        <f>Resumo!AA78</f>
        <v>2.99</v>
      </c>
      <c r="BP79" s="87">
        <v>3.2792793794364568</v>
      </c>
      <c r="BQ79" s="87">
        <v>3.3696656992733232</v>
      </c>
      <c r="BR79" s="96">
        <f>Resumo!AC78</f>
        <v>3.3532709106369807</v>
      </c>
      <c r="BS79" s="192">
        <v>3.2568572468745658</v>
      </c>
      <c r="BT79" s="192">
        <v>3.8351065601065599</v>
      </c>
      <c r="BU79" s="96">
        <f>Resumo!AD78</f>
        <v>3.3615239392719296</v>
      </c>
      <c r="BV79" s="192">
        <v>3.2694689217072477</v>
      </c>
      <c r="BW79" s="192">
        <v>3.2622925893093866</v>
      </c>
      <c r="BX79" s="96">
        <f>Resumo!AE78</f>
        <v>3.3021077564798254</v>
      </c>
    </row>
    <row r="80" spans="2:76">
      <c r="B80" s="37" t="s">
        <v>198</v>
      </c>
      <c r="C80" t="s">
        <v>199</v>
      </c>
      <c r="D80" s="39">
        <v>304</v>
      </c>
      <c r="E80" t="s">
        <v>16</v>
      </c>
      <c r="F80" t="str">
        <f t="shared" si="12"/>
        <v>M</v>
      </c>
      <c r="G80" t="str">
        <f t="shared" si="13"/>
        <v>V</v>
      </c>
      <c r="H80" s="170">
        <v>1</v>
      </c>
      <c r="I80" s="170">
        <v>3</v>
      </c>
      <c r="J80" s="172">
        <f t="shared" si="14"/>
        <v>4</v>
      </c>
      <c r="K80" s="176">
        <v>1</v>
      </c>
      <c r="L80" s="176">
        <v>0.6</v>
      </c>
      <c r="M80" s="181">
        <f>Resumo!I79</f>
        <v>0.66666666666666663</v>
      </c>
      <c r="N80" s="170">
        <v>1</v>
      </c>
      <c r="O80" s="170">
        <v>3</v>
      </c>
      <c r="P80" s="172">
        <f t="shared" si="11"/>
        <v>4</v>
      </c>
      <c r="Q80" s="187">
        <f t="shared" si="15"/>
        <v>1</v>
      </c>
      <c r="R80" s="187">
        <f t="shared" si="16"/>
        <v>1</v>
      </c>
      <c r="S80" s="191">
        <f>P80/Resumo!G79</f>
        <v>1</v>
      </c>
      <c r="T80" s="192">
        <v>3.4422981545559401</v>
      </c>
      <c r="U80" s="192">
        <v>4</v>
      </c>
      <c r="V80" s="96">
        <f>Resumo!L79</f>
        <v>4</v>
      </c>
      <c r="W80" s="192">
        <v>4</v>
      </c>
      <c r="X80" s="192">
        <v>4.333333333333333</v>
      </c>
      <c r="Y80" s="96">
        <f>Resumo!M79</f>
        <v>4.25</v>
      </c>
      <c r="Z80" s="192">
        <v>4</v>
      </c>
      <c r="AA80" s="192">
        <v>4.333333333333333</v>
      </c>
      <c r="AB80" s="96">
        <f>Resumo!N79</f>
        <v>4.25</v>
      </c>
      <c r="AC80" s="192">
        <v>3</v>
      </c>
      <c r="AD80" s="192">
        <v>5</v>
      </c>
      <c r="AE80" s="96">
        <f>Resumo!O79</f>
        <v>4</v>
      </c>
      <c r="AF80" s="192">
        <v>3</v>
      </c>
      <c r="AG80" s="192">
        <v>4.666666666666667</v>
      </c>
      <c r="AH80" s="96">
        <f>Resumo!P79</f>
        <v>4.25</v>
      </c>
      <c r="AI80" s="192">
        <v>4</v>
      </c>
      <c r="AJ80" s="192">
        <v>3.6666666666666665</v>
      </c>
      <c r="AK80" s="96">
        <f>Resumo!Q79</f>
        <v>3.75</v>
      </c>
      <c r="AL80" s="192"/>
      <c r="AM80" s="192">
        <v>5</v>
      </c>
      <c r="AN80" s="96">
        <f>Resumo!R79</f>
        <v>5</v>
      </c>
      <c r="AO80" s="192">
        <v>4</v>
      </c>
      <c r="AP80" s="192">
        <v>4.333333333333333</v>
      </c>
      <c r="AQ80" s="198">
        <f>Resumo!S79</f>
        <v>4.25</v>
      </c>
      <c r="AR80" s="192">
        <v>3</v>
      </c>
      <c r="AS80" s="192">
        <v>4</v>
      </c>
      <c r="AT80" s="96">
        <f>Resumo!T79</f>
        <v>3.75</v>
      </c>
      <c r="AU80" s="192">
        <v>3</v>
      </c>
      <c r="AV80" s="192">
        <v>4.5</v>
      </c>
      <c r="AW80" s="96">
        <f>Resumo!U79</f>
        <v>4</v>
      </c>
      <c r="AX80" s="192">
        <v>4</v>
      </c>
      <c r="AY80" s="192">
        <v>4</v>
      </c>
      <c r="AZ80" s="96">
        <f>Resumo!V79</f>
        <v>4</v>
      </c>
      <c r="BA80" s="192">
        <v>4</v>
      </c>
      <c r="BB80" s="192">
        <v>3.6666666666666665</v>
      </c>
      <c r="BC80" s="96">
        <f>Resumo!W79</f>
        <v>3.75</v>
      </c>
      <c r="BD80" s="192">
        <v>4</v>
      </c>
      <c r="BE80" s="192">
        <v>4</v>
      </c>
      <c r="BF80" s="96">
        <f>Resumo!X79</f>
        <v>4</v>
      </c>
      <c r="BG80" s="192">
        <v>4</v>
      </c>
      <c r="BH80" s="192">
        <v>4</v>
      </c>
      <c r="BI80" s="96">
        <f>Resumo!Y79</f>
        <v>4</v>
      </c>
      <c r="BJ80" s="192">
        <v>5</v>
      </c>
      <c r="BK80" s="192">
        <v>4.666666666666667</v>
      </c>
      <c r="BL80" s="96">
        <f>Resumo!Z79</f>
        <v>4.75</v>
      </c>
      <c r="BM80" s="192">
        <f t="shared" si="17"/>
        <v>3.7458784396111389</v>
      </c>
      <c r="BN80" s="192">
        <v>3.4827134986225889</v>
      </c>
      <c r="BO80" s="96">
        <f>Resumo!AA79</f>
        <v>4.1333333333333337</v>
      </c>
      <c r="BP80" s="87">
        <v>3.2792793794364568</v>
      </c>
      <c r="BQ80" s="87">
        <v>3.3696656992733232</v>
      </c>
      <c r="BR80" s="96">
        <f>Resumo!AC79</f>
        <v>3.3532709106369807</v>
      </c>
      <c r="BS80" s="192">
        <v>3.2568572468745658</v>
      </c>
      <c r="BT80" s="192">
        <v>3.8351065601065599</v>
      </c>
      <c r="BU80" s="96">
        <f>Resumo!AD79</f>
        <v>3.3615239392719296</v>
      </c>
      <c r="BV80" s="192">
        <v>3.2694689217072477</v>
      </c>
      <c r="BW80" s="192">
        <v>3.2622925893093866</v>
      </c>
      <c r="BX80" s="96">
        <f>Resumo!AE79</f>
        <v>3.3021077564798254</v>
      </c>
    </row>
    <row r="81" spans="2:76">
      <c r="B81" s="37" t="s">
        <v>111</v>
      </c>
      <c r="C81" t="s">
        <v>112</v>
      </c>
      <c r="D81" s="39">
        <v>305</v>
      </c>
      <c r="E81" t="s">
        <v>17</v>
      </c>
      <c r="F81" t="str">
        <f t="shared" si="12"/>
        <v>G</v>
      </c>
      <c r="G81" t="str">
        <f t="shared" si="13"/>
        <v>V</v>
      </c>
      <c r="H81" s="170">
        <v>4</v>
      </c>
      <c r="I81" s="170">
        <v>11</v>
      </c>
      <c r="J81" s="172">
        <f t="shared" si="14"/>
        <v>15</v>
      </c>
      <c r="K81" s="176">
        <v>0.4</v>
      </c>
      <c r="L81" s="176">
        <v>0.28000000000000003</v>
      </c>
      <c r="M81" s="181">
        <f>Resumo!I80</f>
        <v>0.3</v>
      </c>
      <c r="N81" s="170">
        <v>3</v>
      </c>
      <c r="O81" s="170">
        <v>7</v>
      </c>
      <c r="P81" s="172">
        <f t="shared" si="11"/>
        <v>10</v>
      </c>
      <c r="Q81" s="187">
        <f t="shared" si="15"/>
        <v>0.75</v>
      </c>
      <c r="R81" s="187">
        <f t="shared" si="16"/>
        <v>0.63636363636363635</v>
      </c>
      <c r="S81" s="191">
        <f>P81/Resumo!G80</f>
        <v>0.66666666666666663</v>
      </c>
      <c r="T81" s="194">
        <v>2.3333333333333335</v>
      </c>
      <c r="U81" s="195">
        <v>3.2727272727272729</v>
      </c>
      <c r="V81" s="96">
        <f>Resumo!L80</f>
        <v>3.0714285714285716</v>
      </c>
      <c r="W81" s="194">
        <v>2.75</v>
      </c>
      <c r="X81" s="195">
        <v>3.3636363636363638</v>
      </c>
      <c r="Y81" s="96">
        <f>Resumo!M80</f>
        <v>3.2</v>
      </c>
      <c r="Z81" s="194">
        <v>2</v>
      </c>
      <c r="AA81" s="195">
        <v>2.6</v>
      </c>
      <c r="AB81" s="96">
        <f>Resumo!N80</f>
        <v>2.4285714285714284</v>
      </c>
      <c r="AC81" s="194">
        <v>1.5</v>
      </c>
      <c r="AD81" s="195">
        <v>2.2000000000000002</v>
      </c>
      <c r="AE81" s="96">
        <f>Resumo!O80</f>
        <v>2</v>
      </c>
      <c r="AF81" s="194">
        <v>2.25</v>
      </c>
      <c r="AG81" s="195">
        <v>2.6363636363636362</v>
      </c>
      <c r="AH81" s="96">
        <f>Resumo!P80</f>
        <v>2.5333333333333332</v>
      </c>
      <c r="AI81" s="194">
        <v>2.5</v>
      </c>
      <c r="AJ81" s="195">
        <v>2.6363636363636362</v>
      </c>
      <c r="AK81" s="96">
        <f>Resumo!Q80</f>
        <v>2.6</v>
      </c>
      <c r="AL81" s="194">
        <v>4.75</v>
      </c>
      <c r="AM81" s="192">
        <v>4.8</v>
      </c>
      <c r="AN81" s="96">
        <f>Resumo!R80</f>
        <v>4.7777777777777777</v>
      </c>
      <c r="AO81" s="192">
        <v>2.5</v>
      </c>
      <c r="AP81" s="192">
        <v>3.1818181818181817</v>
      </c>
      <c r="AQ81" s="198">
        <f>Resumo!S80</f>
        <v>3</v>
      </c>
      <c r="AR81" s="192">
        <v>3.5</v>
      </c>
      <c r="AS81" s="192">
        <v>3</v>
      </c>
      <c r="AT81" s="96">
        <f>Resumo!T80</f>
        <v>3.1428571428571428</v>
      </c>
      <c r="AU81" s="192">
        <v>4</v>
      </c>
      <c r="AV81" s="192">
        <v>4.3636363636363633</v>
      </c>
      <c r="AW81" s="96">
        <f>Resumo!U80</f>
        <v>4.2666666666666666</v>
      </c>
      <c r="AX81" s="192">
        <v>3</v>
      </c>
      <c r="AY81" s="192">
        <v>2.9090909090909092</v>
      </c>
      <c r="AZ81" s="96">
        <f>Resumo!V80</f>
        <v>2.9333333333333331</v>
      </c>
      <c r="BA81" s="192">
        <v>2.3333333333333335</v>
      </c>
      <c r="BB81" s="192">
        <v>3.0909090909090908</v>
      </c>
      <c r="BC81" s="96">
        <f>Resumo!W80</f>
        <v>2.9285714285714284</v>
      </c>
      <c r="BD81" s="192">
        <v>2.5</v>
      </c>
      <c r="BE81" s="192">
        <v>3.0909090909090908</v>
      </c>
      <c r="BF81" s="96">
        <f>Resumo!X80</f>
        <v>2.9333333333333331</v>
      </c>
      <c r="BG81" s="192">
        <v>2.3333333333333335</v>
      </c>
      <c r="BH81" s="192">
        <v>2.7</v>
      </c>
      <c r="BI81" s="96">
        <f>Resumo!Y80</f>
        <v>2.6153846153846154</v>
      </c>
      <c r="BJ81" s="192">
        <v>3.25</v>
      </c>
      <c r="BK81" s="192">
        <v>3.2727272727272729</v>
      </c>
      <c r="BL81" s="96">
        <f>Resumo!Z80</f>
        <v>3.2666666666666666</v>
      </c>
      <c r="BM81" s="192">
        <f t="shared" si="17"/>
        <v>2.7666666666666671</v>
      </c>
      <c r="BN81" s="192">
        <v>3.4827134986225889</v>
      </c>
      <c r="BO81" s="96">
        <f>Resumo!AA80</f>
        <v>3.0465282865282859</v>
      </c>
      <c r="BP81" s="87">
        <v>3.2792793794364568</v>
      </c>
      <c r="BQ81" s="87">
        <v>3.3696656992733232</v>
      </c>
      <c r="BR81" s="96">
        <f>Resumo!AC80</f>
        <v>3.6399308099308096</v>
      </c>
      <c r="BS81" s="192">
        <v>3.2568572468745658</v>
      </c>
      <c r="BT81" s="192">
        <v>3.8351065601065599</v>
      </c>
      <c r="BU81" s="96">
        <f>Resumo!AD80</f>
        <v>3.3615239392719296</v>
      </c>
      <c r="BV81" s="192">
        <v>3.2694689217072477</v>
      </c>
      <c r="BW81" s="192">
        <v>3.2622925893093866</v>
      </c>
      <c r="BX81" s="96">
        <f>Resumo!AE80</f>
        <v>3.3021077564798254</v>
      </c>
    </row>
    <row r="82" spans="2:76">
      <c r="B82" s="37" t="s">
        <v>206</v>
      </c>
      <c r="C82" t="s">
        <v>207</v>
      </c>
      <c r="D82" s="39">
        <v>305</v>
      </c>
      <c r="E82" t="s">
        <v>17</v>
      </c>
      <c r="F82" t="str">
        <f t="shared" si="12"/>
        <v>M</v>
      </c>
      <c r="G82" t="str">
        <f t="shared" si="13"/>
        <v>V</v>
      </c>
      <c r="H82" s="170">
        <v>1</v>
      </c>
      <c r="I82" s="170">
        <v>1</v>
      </c>
      <c r="J82" s="172">
        <f t="shared" si="14"/>
        <v>2</v>
      </c>
      <c r="K82" s="176">
        <v>0.5</v>
      </c>
      <c r="L82" s="176">
        <v>1</v>
      </c>
      <c r="M82" s="181">
        <f>Resumo!I81</f>
        <v>0.66666666666666663</v>
      </c>
      <c r="N82" s="170">
        <v>1</v>
      </c>
      <c r="O82" s="170">
        <v>1</v>
      </c>
      <c r="P82" s="172">
        <f t="shared" ref="P82:P94" si="18">SUM(N82:O82)</f>
        <v>2</v>
      </c>
      <c r="Q82" s="187">
        <f t="shared" si="15"/>
        <v>1</v>
      </c>
      <c r="R82" s="187">
        <f t="shared" si="16"/>
        <v>1</v>
      </c>
      <c r="S82" s="191">
        <f>P82/Resumo!G81</f>
        <v>1</v>
      </c>
      <c r="T82" s="196">
        <v>4</v>
      </c>
      <c r="U82" s="197">
        <v>5</v>
      </c>
      <c r="V82" s="96">
        <f>Resumo!L81</f>
        <v>4.5</v>
      </c>
      <c r="W82" s="196">
        <v>4</v>
      </c>
      <c r="X82" s="197">
        <v>5</v>
      </c>
      <c r="Y82" s="96">
        <f>Resumo!M81</f>
        <v>4.5</v>
      </c>
      <c r="Z82" s="196">
        <v>4</v>
      </c>
      <c r="AA82" s="197">
        <v>5</v>
      </c>
      <c r="AB82" s="96">
        <f>Resumo!N81</f>
        <v>4.5</v>
      </c>
      <c r="AC82" s="196">
        <v>4</v>
      </c>
      <c r="AD82" s="197">
        <v>5</v>
      </c>
      <c r="AE82" s="96">
        <f>Resumo!O81</f>
        <v>4.5</v>
      </c>
      <c r="AF82" s="196">
        <v>4</v>
      </c>
      <c r="AG82" s="197">
        <v>5</v>
      </c>
      <c r="AH82" s="96">
        <f>Resumo!P81</f>
        <v>4.5</v>
      </c>
      <c r="AI82" s="196">
        <v>4</v>
      </c>
      <c r="AJ82" s="197">
        <v>4</v>
      </c>
      <c r="AK82" s="96">
        <f>Resumo!Q81</f>
        <v>4</v>
      </c>
      <c r="AL82" s="196">
        <v>5</v>
      </c>
      <c r="AM82" s="192">
        <v>3</v>
      </c>
      <c r="AN82" s="96">
        <f>Resumo!R81</f>
        <v>4</v>
      </c>
      <c r="AO82" s="192">
        <v>5</v>
      </c>
      <c r="AP82" s="192">
        <v>3</v>
      </c>
      <c r="AQ82" s="198">
        <f>Resumo!S81</f>
        <v>4</v>
      </c>
      <c r="AR82" s="192">
        <v>4</v>
      </c>
      <c r="AS82" s="192">
        <v>3</v>
      </c>
      <c r="AT82" s="96">
        <f>Resumo!T81</f>
        <v>3.5</v>
      </c>
      <c r="AU82" s="192">
        <v>5</v>
      </c>
      <c r="AV82" s="192">
        <v>3</v>
      </c>
      <c r="AW82" s="96">
        <f>Resumo!U81</f>
        <v>4</v>
      </c>
      <c r="AX82" s="192">
        <v>4</v>
      </c>
      <c r="AY82" s="192">
        <v>4</v>
      </c>
      <c r="AZ82" s="96">
        <f>Resumo!V81</f>
        <v>4</v>
      </c>
      <c r="BA82" s="192">
        <v>4</v>
      </c>
      <c r="BB82" s="192">
        <v>5</v>
      </c>
      <c r="BC82" s="96">
        <f>Resumo!W81</f>
        <v>4.5</v>
      </c>
      <c r="BD82" s="192">
        <v>4</v>
      </c>
      <c r="BE82" s="192">
        <v>4</v>
      </c>
      <c r="BF82" s="96">
        <f>Resumo!X81</f>
        <v>4</v>
      </c>
      <c r="BG82" s="192">
        <v>4</v>
      </c>
      <c r="BH82" s="192">
        <v>5</v>
      </c>
      <c r="BI82" s="96">
        <f>Resumo!Y81</f>
        <v>4.5</v>
      </c>
      <c r="BJ82" s="192">
        <v>4</v>
      </c>
      <c r="BK82" s="192">
        <v>5</v>
      </c>
      <c r="BL82" s="96">
        <f>Resumo!Z81</f>
        <v>4.5</v>
      </c>
      <c r="BM82" s="192">
        <f t="shared" si="17"/>
        <v>4.2</v>
      </c>
      <c r="BN82" s="192">
        <v>3.4827134986225889</v>
      </c>
      <c r="BO82" s="96">
        <f>Resumo!AA81</f>
        <v>4.2333333333333334</v>
      </c>
      <c r="BP82" s="87">
        <v>3.2792793794364568</v>
      </c>
      <c r="BQ82" s="87">
        <v>3.3696656992733232</v>
      </c>
      <c r="BR82" s="96">
        <f>Resumo!AC81</f>
        <v>3.6399308099308096</v>
      </c>
      <c r="BS82" s="192">
        <v>3.2568572468745658</v>
      </c>
      <c r="BT82" s="192">
        <v>3.8351065601065599</v>
      </c>
      <c r="BU82" s="96">
        <f>Resumo!AD81</f>
        <v>3.3615239392719296</v>
      </c>
      <c r="BV82" s="192">
        <v>3.2694689217072477</v>
      </c>
      <c r="BW82" s="192">
        <v>3.2622925893093866</v>
      </c>
      <c r="BX82" s="96">
        <f>Resumo!AE81</f>
        <v>3.3021077564798254</v>
      </c>
    </row>
    <row r="83" spans="2:76">
      <c r="B83" s="37" t="s">
        <v>89</v>
      </c>
      <c r="C83" t="s">
        <v>90</v>
      </c>
      <c r="D83" s="39">
        <v>306</v>
      </c>
      <c r="E83" t="s">
        <v>18</v>
      </c>
      <c r="F83" t="str">
        <f t="shared" si="12"/>
        <v>G</v>
      </c>
      <c r="G83" t="str">
        <f t="shared" si="13"/>
        <v>V</v>
      </c>
      <c r="H83" s="170">
        <v>8</v>
      </c>
      <c r="I83" s="170">
        <v>4</v>
      </c>
      <c r="J83" s="172">
        <f t="shared" si="14"/>
        <v>12</v>
      </c>
      <c r="K83" s="176">
        <v>0.21</v>
      </c>
      <c r="L83" s="176">
        <v>0.31</v>
      </c>
      <c r="M83" s="181">
        <f>Resumo!I82</f>
        <v>0.23529411764705882</v>
      </c>
      <c r="N83" s="170">
        <v>5</v>
      </c>
      <c r="O83" s="170">
        <v>3</v>
      </c>
      <c r="P83" s="172">
        <f t="shared" si="18"/>
        <v>8</v>
      </c>
      <c r="Q83" s="187">
        <f t="shared" si="15"/>
        <v>0.625</v>
      </c>
      <c r="R83" s="187">
        <f t="shared" si="16"/>
        <v>0.75</v>
      </c>
      <c r="S83" s="191">
        <f>P83/Resumo!G82</f>
        <v>0.66666666666666663</v>
      </c>
      <c r="T83" s="192">
        <v>3.5185351787773902</v>
      </c>
      <c r="U83" s="192">
        <v>4</v>
      </c>
      <c r="V83" s="96">
        <f>Resumo!L82</f>
        <v>3.6666666666666665</v>
      </c>
      <c r="W83" s="192">
        <v>3.875</v>
      </c>
      <c r="X83" s="192">
        <v>3.5</v>
      </c>
      <c r="Y83" s="96">
        <f>Resumo!M82</f>
        <v>3.75</v>
      </c>
      <c r="Z83" s="192">
        <v>2.4285714285714284</v>
      </c>
      <c r="AA83" s="192">
        <v>3.25</v>
      </c>
      <c r="AB83" s="96">
        <f>Resumo!N82</f>
        <v>2.7272727272727271</v>
      </c>
      <c r="AC83" s="192">
        <v>2.5714285714285716</v>
      </c>
      <c r="AD83" s="192">
        <v>2.5</v>
      </c>
      <c r="AE83" s="96">
        <f>Resumo!O82</f>
        <v>2.5454545454545454</v>
      </c>
      <c r="AF83" s="192">
        <v>2.875</v>
      </c>
      <c r="AG83" s="192">
        <v>4</v>
      </c>
      <c r="AH83" s="96">
        <f>Resumo!P82</f>
        <v>3.25</v>
      </c>
      <c r="AI83" s="192">
        <v>3.5</v>
      </c>
      <c r="AJ83" s="192">
        <v>3.25</v>
      </c>
      <c r="AK83" s="96">
        <f>Resumo!Q82</f>
        <v>3.4166666666666665</v>
      </c>
      <c r="AL83" s="192">
        <v>3.5</v>
      </c>
      <c r="AM83" s="192">
        <v>1.5</v>
      </c>
      <c r="AN83" s="96">
        <f>Resumo!R82</f>
        <v>3.1</v>
      </c>
      <c r="AO83" s="192">
        <v>3.25</v>
      </c>
      <c r="AP83" s="192">
        <v>2.75</v>
      </c>
      <c r="AQ83" s="198">
        <f>Resumo!S82</f>
        <v>3.0833333333333335</v>
      </c>
      <c r="AR83" s="192">
        <v>3.625</v>
      </c>
      <c r="AS83" s="192">
        <v>3.5</v>
      </c>
      <c r="AT83" s="96">
        <f>Resumo!T82</f>
        <v>3.5833333333333335</v>
      </c>
      <c r="AU83" s="192">
        <v>4.25</v>
      </c>
      <c r="AV83" s="192">
        <v>4</v>
      </c>
      <c r="AW83" s="96">
        <f>Resumo!U82</f>
        <v>4.166666666666667</v>
      </c>
      <c r="AX83" s="192">
        <v>3.375</v>
      </c>
      <c r="AY83" s="192">
        <v>3.75</v>
      </c>
      <c r="AZ83" s="96">
        <f>Resumo!V82</f>
        <v>3.5</v>
      </c>
      <c r="BA83" s="192">
        <v>3.5</v>
      </c>
      <c r="BB83" s="192">
        <v>4</v>
      </c>
      <c r="BC83" s="96">
        <f>Resumo!W82</f>
        <v>3.6363636363636362</v>
      </c>
      <c r="BD83" s="192">
        <v>3.5</v>
      </c>
      <c r="BE83" s="192">
        <v>3.5</v>
      </c>
      <c r="BF83" s="96">
        <f>Resumo!X82</f>
        <v>3.5</v>
      </c>
      <c r="BG83" s="192">
        <v>3.625</v>
      </c>
      <c r="BH83" s="192">
        <v>2</v>
      </c>
      <c r="BI83" s="96">
        <f>Resumo!Y82</f>
        <v>3.0833333333333335</v>
      </c>
      <c r="BJ83" s="192">
        <v>4.5</v>
      </c>
      <c r="BK83" s="192">
        <v>3.5</v>
      </c>
      <c r="BL83" s="96">
        <f>Resumo!Z82</f>
        <v>4.166666666666667</v>
      </c>
      <c r="BM83" s="192">
        <f t="shared" si="17"/>
        <v>3.4595690119184925</v>
      </c>
      <c r="BN83" s="192">
        <v>3.4827134986225889</v>
      </c>
      <c r="BO83" s="96">
        <f>Resumo!AA82</f>
        <v>3.4117171717171715</v>
      </c>
      <c r="BP83" s="87">
        <v>3.2792793794364568</v>
      </c>
      <c r="BQ83" s="87">
        <v>3.3696656992733232</v>
      </c>
      <c r="BR83" s="96">
        <f>Resumo!AC82</f>
        <v>3.8097699214365877</v>
      </c>
      <c r="BS83" s="192">
        <v>3.2562634090834592</v>
      </c>
      <c r="BT83" s="192">
        <v>3.2194672927070895</v>
      </c>
      <c r="BU83" s="96">
        <f>Resumo!AD82</f>
        <v>3.2201453098768984</v>
      </c>
      <c r="BV83" s="192">
        <v>3.2694689217072477</v>
      </c>
      <c r="BW83" s="192">
        <v>3.2622925893093866</v>
      </c>
      <c r="BX83" s="96">
        <f>Resumo!AE82</f>
        <v>3.3021077564798254</v>
      </c>
    </row>
    <row r="84" spans="2:76">
      <c r="B84" s="37" t="s">
        <v>233</v>
      </c>
      <c r="C84" t="s">
        <v>234</v>
      </c>
      <c r="D84" s="39">
        <v>306</v>
      </c>
      <c r="E84" t="s">
        <v>18</v>
      </c>
      <c r="F84" t="str">
        <f t="shared" si="12"/>
        <v>M</v>
      </c>
      <c r="G84" t="str">
        <f t="shared" si="13"/>
        <v>V</v>
      </c>
      <c r="H84" s="170">
        <v>1</v>
      </c>
      <c r="I84" s="170">
        <v>2</v>
      </c>
      <c r="J84" s="172">
        <f t="shared" si="14"/>
        <v>3</v>
      </c>
      <c r="K84" s="176">
        <v>0.2</v>
      </c>
      <c r="L84" s="176">
        <v>0.4</v>
      </c>
      <c r="M84" s="181">
        <f>Resumo!I83</f>
        <v>0.3</v>
      </c>
      <c r="N84" s="170">
        <v>1</v>
      </c>
      <c r="O84" s="170">
        <v>2</v>
      </c>
      <c r="P84" s="172">
        <f t="shared" si="18"/>
        <v>3</v>
      </c>
      <c r="Q84" s="187">
        <f t="shared" si="15"/>
        <v>1</v>
      </c>
      <c r="R84" s="187">
        <f t="shared" si="16"/>
        <v>1</v>
      </c>
      <c r="S84" s="191">
        <f>P84/Resumo!G83</f>
        <v>1</v>
      </c>
      <c r="T84" s="192">
        <v>3.5439475201845401</v>
      </c>
      <c r="U84" s="192">
        <v>3.5</v>
      </c>
      <c r="V84" s="96">
        <f>Resumo!L83</f>
        <v>4.4444444444444446</v>
      </c>
      <c r="W84" s="192">
        <v>4</v>
      </c>
      <c r="X84" s="192">
        <v>4</v>
      </c>
      <c r="Y84" s="96">
        <f>Resumo!M83</f>
        <v>4.1111111111111107</v>
      </c>
      <c r="Z84" s="192">
        <v>3</v>
      </c>
      <c r="AA84" s="192">
        <v>4</v>
      </c>
      <c r="AB84" s="96">
        <f>Resumo!N83</f>
        <v>4.333333333333333</v>
      </c>
      <c r="AC84" s="192">
        <v>3</v>
      </c>
      <c r="AD84" s="192">
        <v>4.5</v>
      </c>
      <c r="AE84" s="96">
        <f>Resumo!O83</f>
        <v>4.2222222222222223</v>
      </c>
      <c r="AF84" s="192">
        <v>2</v>
      </c>
      <c r="AG84" s="192">
        <v>3.5</v>
      </c>
      <c r="AH84" s="96">
        <f>Resumo!P83</f>
        <v>4.125</v>
      </c>
      <c r="AI84" s="192">
        <v>3</v>
      </c>
      <c r="AJ84" s="192">
        <v>4</v>
      </c>
      <c r="AK84" s="96">
        <f>Resumo!Q83</f>
        <v>4.1111111111111107</v>
      </c>
      <c r="AL84" s="192">
        <v>1</v>
      </c>
      <c r="AM84" s="192">
        <v>4.5</v>
      </c>
      <c r="AN84" s="96">
        <f>Resumo!R83</f>
        <v>4.333333333333333</v>
      </c>
      <c r="AO84" s="192">
        <v>4</v>
      </c>
      <c r="AP84" s="192">
        <v>4</v>
      </c>
      <c r="AQ84" s="198">
        <f>Resumo!S83</f>
        <v>4.1111111111111107</v>
      </c>
      <c r="AR84" s="192">
        <v>3</v>
      </c>
      <c r="AS84" s="192">
        <v>4.5</v>
      </c>
      <c r="AT84" s="96">
        <f>Resumo!T83</f>
        <v>4.333333333333333</v>
      </c>
      <c r="AU84" s="192">
        <v>5</v>
      </c>
      <c r="AV84" s="192">
        <v>4.5</v>
      </c>
      <c r="AW84" s="96">
        <f>Resumo!U83</f>
        <v>4.333333333333333</v>
      </c>
      <c r="AX84" s="192">
        <v>4</v>
      </c>
      <c r="AY84" s="192">
        <v>4</v>
      </c>
      <c r="AZ84" s="96">
        <f>Resumo!V83</f>
        <v>4.4444444444444446</v>
      </c>
      <c r="BA84" s="192">
        <v>4</v>
      </c>
      <c r="BB84" s="192">
        <v>3.5</v>
      </c>
      <c r="BC84" s="96">
        <f>Resumo!W83</f>
        <v>4.1111111111111107</v>
      </c>
      <c r="BD84" s="192">
        <v>4</v>
      </c>
      <c r="BE84" s="192">
        <v>3.5</v>
      </c>
      <c r="BF84" s="96">
        <f>Resumo!X83</f>
        <v>4.4444444444444446</v>
      </c>
      <c r="BG84" s="192">
        <v>3</v>
      </c>
      <c r="BH84" s="192">
        <v>3.5</v>
      </c>
      <c r="BI84" s="96">
        <f>Resumo!Y83</f>
        <v>4.2222222222222223</v>
      </c>
      <c r="BJ84" s="192">
        <v>3</v>
      </c>
      <c r="BK84" s="192">
        <v>4</v>
      </c>
      <c r="BL84" s="96">
        <f>Resumo!Z83</f>
        <v>4.25</v>
      </c>
      <c r="BM84" s="192">
        <f t="shared" si="17"/>
        <v>3.3029298346789693</v>
      </c>
      <c r="BN84" s="192">
        <v>3.4827134986225889</v>
      </c>
      <c r="BO84" s="96">
        <f>Resumo!AA83</f>
        <v>4.2620370370370368</v>
      </c>
      <c r="BP84" s="87">
        <v>3.2792793794364568</v>
      </c>
      <c r="BQ84" s="87">
        <v>3.3696656992733232</v>
      </c>
      <c r="BR84" s="96">
        <f>Resumo!AC83</f>
        <v>3.8097699214365877</v>
      </c>
      <c r="BS84" s="192">
        <v>3.2562634090834592</v>
      </c>
      <c r="BT84" s="192">
        <v>3.2194672927070895</v>
      </c>
      <c r="BU84" s="96">
        <f>Resumo!AD83</f>
        <v>3.2201453098768984</v>
      </c>
      <c r="BV84" s="192">
        <v>3.2694689217072477</v>
      </c>
      <c r="BW84" s="192">
        <v>3.2622925893093866</v>
      </c>
      <c r="BX84" s="96">
        <f>Resumo!AE83</f>
        <v>3.3021077564798254</v>
      </c>
    </row>
    <row r="85" spans="2:76">
      <c r="B85" s="37" t="s">
        <v>235</v>
      </c>
      <c r="C85" t="s">
        <v>236</v>
      </c>
      <c r="D85" s="39">
        <v>306</v>
      </c>
      <c r="E85" t="s">
        <v>18</v>
      </c>
      <c r="F85" t="str">
        <f t="shared" si="12"/>
        <v>M</v>
      </c>
      <c r="G85" t="str">
        <f t="shared" si="13"/>
        <v>V</v>
      </c>
      <c r="H85" s="170">
        <v>5</v>
      </c>
      <c r="I85" s="170">
        <v>4</v>
      </c>
      <c r="J85" s="172">
        <f t="shared" si="14"/>
        <v>9</v>
      </c>
      <c r="K85" s="179">
        <v>0.23</v>
      </c>
      <c r="L85" s="176">
        <v>0.27</v>
      </c>
      <c r="M85" s="181">
        <f>Resumo!I84</f>
        <v>0.24324324324324326</v>
      </c>
      <c r="N85" s="170">
        <v>3</v>
      </c>
      <c r="O85" s="170">
        <v>2</v>
      </c>
      <c r="P85" s="172">
        <f t="shared" si="18"/>
        <v>5</v>
      </c>
      <c r="Q85" s="187">
        <f t="shared" si="15"/>
        <v>0.6</v>
      </c>
      <c r="R85" s="187">
        <f t="shared" si="16"/>
        <v>0.5</v>
      </c>
      <c r="S85" s="191">
        <f>P85/Resumo!G84</f>
        <v>0.55555555555555558</v>
      </c>
      <c r="T85" s="192">
        <v>3.5693598615917002</v>
      </c>
      <c r="U85" s="192">
        <v>4.5</v>
      </c>
      <c r="V85" s="96">
        <f>Resumo!L84</f>
        <v>3.6666666666666665</v>
      </c>
      <c r="W85" s="192">
        <v>4</v>
      </c>
      <c r="X85" s="192">
        <v>4.25</v>
      </c>
      <c r="Y85" s="96">
        <f>Resumo!M84</f>
        <v>4</v>
      </c>
      <c r="Z85" s="192">
        <v>4.2</v>
      </c>
      <c r="AA85" s="192">
        <v>4.5</v>
      </c>
      <c r="AB85" s="96">
        <f>Resumo!N84</f>
        <v>3.6666666666666665</v>
      </c>
      <c r="AC85" s="192">
        <v>4.2</v>
      </c>
      <c r="AD85" s="192">
        <v>4.25</v>
      </c>
      <c r="AE85" s="96">
        <f>Resumo!O84</f>
        <v>4</v>
      </c>
      <c r="AF85" s="192">
        <v>4</v>
      </c>
      <c r="AG85" s="192">
        <v>4.25</v>
      </c>
      <c r="AH85" s="96">
        <f>Resumo!P84</f>
        <v>3</v>
      </c>
      <c r="AI85" s="192">
        <v>4</v>
      </c>
      <c r="AJ85" s="192">
        <v>4.25</v>
      </c>
      <c r="AK85" s="96">
        <f>Resumo!Q84</f>
        <v>3.6666666666666665</v>
      </c>
      <c r="AL85" s="192">
        <v>4.25</v>
      </c>
      <c r="AM85" s="192">
        <v>4.5</v>
      </c>
      <c r="AN85" s="96">
        <f>Resumo!R84</f>
        <v>3.3333333333333335</v>
      </c>
      <c r="AO85" s="192">
        <v>4</v>
      </c>
      <c r="AP85" s="192">
        <v>4.25</v>
      </c>
      <c r="AQ85" s="198">
        <f>Resumo!S84</f>
        <v>4</v>
      </c>
      <c r="AR85" s="192">
        <v>4.2</v>
      </c>
      <c r="AS85" s="192">
        <v>4.5</v>
      </c>
      <c r="AT85" s="96">
        <f>Resumo!T84</f>
        <v>4</v>
      </c>
      <c r="AU85" s="192">
        <v>4.5999999999999996</v>
      </c>
      <c r="AV85" s="192">
        <v>4</v>
      </c>
      <c r="AW85" s="96">
        <f>Resumo!U84</f>
        <v>4.666666666666667</v>
      </c>
      <c r="AX85" s="192">
        <v>4.5999999999999996</v>
      </c>
      <c r="AY85" s="192">
        <v>4.25</v>
      </c>
      <c r="AZ85" s="96">
        <f>Resumo!V84</f>
        <v>4</v>
      </c>
      <c r="BA85" s="192">
        <v>4</v>
      </c>
      <c r="BB85" s="192">
        <v>4.25</v>
      </c>
      <c r="BC85" s="96">
        <f>Resumo!W84</f>
        <v>3.6666666666666665</v>
      </c>
      <c r="BD85" s="192">
        <v>4.2</v>
      </c>
      <c r="BE85" s="192">
        <v>4.75</v>
      </c>
      <c r="BF85" s="96">
        <f>Resumo!X84</f>
        <v>3.6666666666666665</v>
      </c>
      <c r="BG85" s="192">
        <v>4.2</v>
      </c>
      <c r="BH85" s="192">
        <v>4.25</v>
      </c>
      <c r="BI85" s="96">
        <f>Resumo!Y84</f>
        <v>3.3333333333333335</v>
      </c>
      <c r="BJ85" s="192">
        <v>4.4000000000000004</v>
      </c>
      <c r="BK85" s="192">
        <v>4</v>
      </c>
      <c r="BL85" s="96">
        <f>Resumo!Z84</f>
        <v>3.6666666666666665</v>
      </c>
      <c r="BM85" s="192">
        <f t="shared" si="17"/>
        <v>4.161290657439447</v>
      </c>
      <c r="BN85" s="192">
        <v>3.4827134986225889</v>
      </c>
      <c r="BO85" s="96">
        <f>Resumo!AA84</f>
        <v>3.7555555555555546</v>
      </c>
      <c r="BP85" s="87">
        <v>3.2792793794364568</v>
      </c>
      <c r="BQ85" s="87">
        <v>3.3696656992733232</v>
      </c>
      <c r="BR85" s="96">
        <f>Resumo!AC84</f>
        <v>3.8097699214365877</v>
      </c>
      <c r="BS85" s="192">
        <v>3.2562634090834592</v>
      </c>
      <c r="BT85" s="192">
        <v>3.2194672927070895</v>
      </c>
      <c r="BU85" s="96">
        <f>Resumo!AD84</f>
        <v>3.2201453098768984</v>
      </c>
      <c r="BV85" s="192">
        <v>3.2694689217072477</v>
      </c>
      <c r="BW85" s="192">
        <v>3.2622925893093866</v>
      </c>
      <c r="BX85" s="96">
        <f>Resumo!AE84</f>
        <v>3.3021077564798254</v>
      </c>
    </row>
    <row r="86" spans="2:76">
      <c r="B86" s="37" t="s">
        <v>132</v>
      </c>
      <c r="C86" t="s">
        <v>92</v>
      </c>
      <c r="D86" s="39">
        <v>308</v>
      </c>
      <c r="E86" t="s">
        <v>19</v>
      </c>
      <c r="F86" t="str">
        <f t="shared" si="12"/>
        <v>G</v>
      </c>
      <c r="G86" t="str">
        <f t="shared" si="13"/>
        <v>V</v>
      </c>
      <c r="H86" s="170">
        <v>8</v>
      </c>
      <c r="I86" s="170">
        <v>2</v>
      </c>
      <c r="J86" s="172">
        <f t="shared" si="14"/>
        <v>10</v>
      </c>
      <c r="K86" s="179">
        <v>0.2</v>
      </c>
      <c r="L86" s="176">
        <v>0.15</v>
      </c>
      <c r="M86" s="181">
        <f>Resumo!I85</f>
        <v>0.18518518518518517</v>
      </c>
      <c r="N86" s="170">
        <v>1</v>
      </c>
      <c r="O86" s="170">
        <v>1</v>
      </c>
      <c r="P86" s="172">
        <f t="shared" si="18"/>
        <v>2</v>
      </c>
      <c r="Q86" s="187">
        <f t="shared" si="15"/>
        <v>0.125</v>
      </c>
      <c r="R86" s="187">
        <f t="shared" si="16"/>
        <v>0.5</v>
      </c>
      <c r="S86" s="191">
        <f>P86/Resumo!G85</f>
        <v>0.2</v>
      </c>
      <c r="T86" s="192">
        <v>3.59477220299885</v>
      </c>
      <c r="U86" s="192">
        <v>3</v>
      </c>
      <c r="V86" s="96">
        <f>Resumo!L85</f>
        <v>3.1</v>
      </c>
      <c r="W86" s="192">
        <v>3.5</v>
      </c>
      <c r="X86" s="192">
        <v>3</v>
      </c>
      <c r="Y86" s="96">
        <f>Resumo!M85</f>
        <v>3.4</v>
      </c>
      <c r="Z86" s="192">
        <v>1.375</v>
      </c>
      <c r="AA86" s="192">
        <v>2</v>
      </c>
      <c r="AB86" s="96">
        <f>Resumo!N85</f>
        <v>1.5</v>
      </c>
      <c r="AC86" s="192">
        <v>1.625</v>
      </c>
      <c r="AD86" s="192">
        <v>2</v>
      </c>
      <c r="AE86" s="96">
        <f>Resumo!O85</f>
        <v>1.7</v>
      </c>
      <c r="AF86" s="192">
        <v>2.75</v>
      </c>
      <c r="AG86" s="192">
        <v>3</v>
      </c>
      <c r="AH86" s="96">
        <f>Resumo!P85</f>
        <v>2.8</v>
      </c>
      <c r="AI86" s="192">
        <v>2.875</v>
      </c>
      <c r="AJ86" s="192">
        <v>2</v>
      </c>
      <c r="AK86" s="96">
        <f>Resumo!Q85</f>
        <v>2.7</v>
      </c>
      <c r="AL86" s="192">
        <v>2.5714285714285716</v>
      </c>
      <c r="AM86" s="192">
        <v>1.5</v>
      </c>
      <c r="AN86" s="96">
        <f>Resumo!R85</f>
        <v>2.3333333333333335</v>
      </c>
      <c r="AO86" s="192">
        <v>3.25</v>
      </c>
      <c r="AP86" s="192">
        <v>3.5</v>
      </c>
      <c r="AQ86" s="198">
        <f>Resumo!S85</f>
        <v>3.3</v>
      </c>
      <c r="AR86" s="192">
        <v>3.5</v>
      </c>
      <c r="AS86" s="192">
        <v>2.5</v>
      </c>
      <c r="AT86" s="96">
        <f>Resumo!T85</f>
        <v>3.3</v>
      </c>
      <c r="AU86" s="192">
        <v>3.5</v>
      </c>
      <c r="AV86" s="192">
        <v>4</v>
      </c>
      <c r="AW86" s="96">
        <f>Resumo!U85</f>
        <v>3.6</v>
      </c>
      <c r="AX86" s="192">
        <v>3.25</v>
      </c>
      <c r="AY86" s="192">
        <v>3</v>
      </c>
      <c r="AZ86" s="96">
        <f>Resumo!V85</f>
        <v>3.2</v>
      </c>
      <c r="BA86" s="192">
        <v>3.125</v>
      </c>
      <c r="BB86" s="192">
        <v>3</v>
      </c>
      <c r="BC86" s="96">
        <f>Resumo!W85</f>
        <v>3.1</v>
      </c>
      <c r="BD86" s="192">
        <v>3.125</v>
      </c>
      <c r="BE86" s="192">
        <v>3</v>
      </c>
      <c r="BF86" s="96">
        <f>Resumo!X85</f>
        <v>3.1</v>
      </c>
      <c r="BG86" s="192">
        <v>3.125</v>
      </c>
      <c r="BH86" s="192">
        <v>2.5</v>
      </c>
      <c r="BI86" s="96">
        <f>Resumo!Y85</f>
        <v>3</v>
      </c>
      <c r="BJ86" s="192">
        <v>3.75</v>
      </c>
      <c r="BK86" s="192">
        <v>3.5</v>
      </c>
      <c r="BL86" s="96">
        <f>Resumo!Z85</f>
        <v>3.7</v>
      </c>
      <c r="BM86" s="192">
        <f>BM16</f>
        <v>2.9561352639094856</v>
      </c>
      <c r="BN86" s="192">
        <f>BN16</f>
        <v>2.7758620689655173</v>
      </c>
      <c r="BO86" s="96">
        <f>AVERAGE(T16:U16,T86:U86,W16:X16,W86:X86,Z16:AA16,Z86:AA86,AC16:AD16,AC86:AD86,AF16:AG16,AF86:AG86,AI16:AJ16,AI86:AJ86,AL16:AM16,AL86:AM86,AO16:AP16,AO86:AP86,AR16:AS16,AR86:AS86,AU16:AV16,AU86:AV86,AX16:AY16,AX86:AY86,BA16:BB16,BA86:BB86,BD16:BE16,BD86:BE86,BG16:BH16,BG86:BH86,BJ16:BK16,BJ86:BK86)</f>
        <v>2.8675264053777041</v>
      </c>
      <c r="BP86" s="87">
        <v>3.2792793794364568</v>
      </c>
      <c r="BQ86" s="87">
        <v>3.3696656992733232</v>
      </c>
      <c r="BR86" s="96">
        <f>Resumo!AC85</f>
        <v>3.0822650203332018</v>
      </c>
      <c r="BS86" s="192">
        <v>3.2562634090834592</v>
      </c>
      <c r="BT86" s="192">
        <v>3.2194672927070895</v>
      </c>
      <c r="BU86" s="96">
        <f>Resumo!AD85</f>
        <v>3.2201453098768984</v>
      </c>
      <c r="BV86" s="192">
        <v>3.2694689217072477</v>
      </c>
      <c r="BW86" s="192">
        <v>3.2622925893093866</v>
      </c>
      <c r="BX86" s="96">
        <f>Resumo!AE85</f>
        <v>3.3021077564798254</v>
      </c>
    </row>
    <row r="87" spans="2:76">
      <c r="B87" s="37" t="s">
        <v>145</v>
      </c>
      <c r="C87" t="s">
        <v>146</v>
      </c>
      <c r="D87" s="39">
        <v>308</v>
      </c>
      <c r="E87" t="s">
        <v>19</v>
      </c>
      <c r="F87" t="str">
        <f t="shared" si="12"/>
        <v>G</v>
      </c>
      <c r="G87" t="str">
        <f t="shared" si="13"/>
        <v>V</v>
      </c>
      <c r="H87" s="170">
        <v>9</v>
      </c>
      <c r="I87" s="170">
        <v>3</v>
      </c>
      <c r="J87" s="172">
        <f t="shared" si="14"/>
        <v>12</v>
      </c>
      <c r="K87" s="179">
        <v>0.26</v>
      </c>
      <c r="L87" s="176">
        <v>0.2</v>
      </c>
      <c r="M87" s="181">
        <f>Resumo!I86</f>
        <v>0.24</v>
      </c>
      <c r="N87" s="170">
        <v>3</v>
      </c>
      <c r="O87" s="170">
        <v>2</v>
      </c>
      <c r="P87" s="172">
        <f t="shared" si="18"/>
        <v>5</v>
      </c>
      <c r="Q87" s="187">
        <f t="shared" si="15"/>
        <v>0.33333333333333331</v>
      </c>
      <c r="R87" s="187">
        <f t="shared" si="16"/>
        <v>0.66666666666666663</v>
      </c>
      <c r="S87" s="191">
        <f>P87/Resumo!G86</f>
        <v>0.41666666666666669</v>
      </c>
      <c r="T87" s="192">
        <v>3.6201845444059999</v>
      </c>
      <c r="U87" s="192">
        <v>2.6666666666666665</v>
      </c>
      <c r="V87" s="96">
        <f>Resumo!L86</f>
        <v>2.8333333333333335</v>
      </c>
      <c r="W87" s="192">
        <v>3.4444444444444446</v>
      </c>
      <c r="X87" s="192">
        <v>3</v>
      </c>
      <c r="Y87" s="96">
        <f>Resumo!M86</f>
        <v>3.3333333333333335</v>
      </c>
      <c r="Z87" s="192">
        <v>2.4444444444444446</v>
      </c>
      <c r="AA87" s="192">
        <v>1.6666666666666667</v>
      </c>
      <c r="AB87" s="96">
        <f>Resumo!N86</f>
        <v>2.25</v>
      </c>
      <c r="AC87" s="192">
        <v>2.4444444444444446</v>
      </c>
      <c r="AD87" s="192">
        <v>2</v>
      </c>
      <c r="AE87" s="96">
        <f>Resumo!O86</f>
        <v>2.3333333333333335</v>
      </c>
      <c r="AF87" s="192">
        <v>2.6666666666666665</v>
      </c>
      <c r="AG87" s="192">
        <v>3</v>
      </c>
      <c r="AH87" s="96">
        <f>Resumo!P86</f>
        <v>2.75</v>
      </c>
      <c r="AI87" s="192">
        <v>2.7777777777777777</v>
      </c>
      <c r="AJ87" s="192">
        <v>2.3333333333333335</v>
      </c>
      <c r="AK87" s="96">
        <f>Resumo!Q86</f>
        <v>2.6666666666666665</v>
      </c>
      <c r="AL87" s="192">
        <v>3</v>
      </c>
      <c r="AM87" s="192">
        <v>1</v>
      </c>
      <c r="AN87" s="96">
        <f>Resumo!R86</f>
        <v>2.5555555555555554</v>
      </c>
      <c r="AO87" s="192">
        <v>3.2222222222222223</v>
      </c>
      <c r="AP87" s="192">
        <v>3.6666666666666665</v>
      </c>
      <c r="AQ87" s="198">
        <f>Resumo!S86</f>
        <v>3.3333333333333335</v>
      </c>
      <c r="AR87" s="192">
        <v>3.625</v>
      </c>
      <c r="AS87" s="192">
        <v>3.3333333333333335</v>
      </c>
      <c r="AT87" s="96">
        <f>Resumo!T86</f>
        <v>3.5454545454545454</v>
      </c>
      <c r="AU87" s="192">
        <v>3.375</v>
      </c>
      <c r="AV87" s="192">
        <v>4.333333333333333</v>
      </c>
      <c r="AW87" s="96">
        <f>Resumo!U86</f>
        <v>3.6363636363636362</v>
      </c>
      <c r="AX87" s="192">
        <v>3</v>
      </c>
      <c r="AY87" s="192">
        <v>2.6666666666666665</v>
      </c>
      <c r="AZ87" s="96">
        <f>Resumo!V86</f>
        <v>2.9166666666666665</v>
      </c>
      <c r="BA87" s="192">
        <v>2.7142857142857144</v>
      </c>
      <c r="BB87" s="192">
        <v>2.6666666666666665</v>
      </c>
      <c r="BC87" s="96">
        <f>Resumo!W86</f>
        <v>2.7</v>
      </c>
      <c r="BD87" s="192">
        <v>3</v>
      </c>
      <c r="BE87" s="192">
        <v>2.6666666666666665</v>
      </c>
      <c r="BF87" s="96">
        <f>Resumo!X86</f>
        <v>2.9166666666666665</v>
      </c>
      <c r="BG87" s="192">
        <v>3.125</v>
      </c>
      <c r="BH87" s="192">
        <v>2.3333333333333335</v>
      </c>
      <c r="BI87" s="96">
        <f>Resumo!Y86</f>
        <v>2.9090909090909092</v>
      </c>
      <c r="BJ87" s="192">
        <v>3.7777777777777777</v>
      </c>
      <c r="BK87" s="192">
        <v>3.6666666666666665</v>
      </c>
      <c r="BL87" s="96">
        <f>Resumo!Z86</f>
        <v>3.75</v>
      </c>
      <c r="BM87" s="192">
        <f>AVERAGE(T87,W87,Z87,AC87,AF87,AI87,AL87,AO87,AR87,AU87,AX87,BA87,BD87,BG87,BJ87)</f>
        <v>3.0824832024312996</v>
      </c>
      <c r="BN87" s="192">
        <v>3.4827134986225889</v>
      </c>
      <c r="BO87" s="96">
        <f>Resumo!AA86</f>
        <v>2.9619865319865317</v>
      </c>
      <c r="BP87" s="87">
        <v>3.2792793794364568</v>
      </c>
      <c r="BQ87" s="87">
        <v>3.3696656992733232</v>
      </c>
      <c r="BR87" s="96">
        <f>Resumo!AC86</f>
        <v>3.0822650203332018</v>
      </c>
      <c r="BS87" s="192">
        <v>3.2562634090834592</v>
      </c>
      <c r="BT87" s="192">
        <v>3.2194672927070895</v>
      </c>
      <c r="BU87" s="96">
        <f>Resumo!AD86</f>
        <v>3.2201453098768984</v>
      </c>
      <c r="BV87" s="192">
        <v>3.2694689217072477</v>
      </c>
      <c r="BW87" s="192">
        <v>3.2622925893093866</v>
      </c>
      <c r="BX87" s="96">
        <f>Resumo!AE86</f>
        <v>3.3021077564798254</v>
      </c>
    </row>
    <row r="88" spans="2:76">
      <c r="B88" s="37" t="s">
        <v>166</v>
      </c>
      <c r="C88" t="s">
        <v>167</v>
      </c>
      <c r="D88" s="39">
        <v>308</v>
      </c>
      <c r="E88" t="s">
        <v>19</v>
      </c>
      <c r="F88" t="str">
        <f t="shared" si="12"/>
        <v>M</v>
      </c>
      <c r="G88" t="str">
        <f t="shared" si="13"/>
        <v>V</v>
      </c>
      <c r="H88" s="170">
        <v>1</v>
      </c>
      <c r="I88" s="170">
        <v>0</v>
      </c>
      <c r="J88" s="172">
        <f t="shared" si="14"/>
        <v>1</v>
      </c>
      <c r="K88" s="179">
        <v>0.06</v>
      </c>
      <c r="L88" s="176">
        <v>0</v>
      </c>
      <c r="M88" s="181">
        <f>Resumo!I87</f>
        <v>0.05</v>
      </c>
      <c r="N88" s="170">
        <v>1</v>
      </c>
      <c r="O88" s="170">
        <v>0</v>
      </c>
      <c r="P88" s="172">
        <f t="shared" si="18"/>
        <v>1</v>
      </c>
      <c r="Q88" s="187">
        <f t="shared" si="15"/>
        <v>1</v>
      </c>
      <c r="R88" s="188" t="s">
        <v>313</v>
      </c>
      <c r="S88" s="191">
        <f>P88/Resumo!G87</f>
        <v>1</v>
      </c>
      <c r="T88" s="192">
        <v>3.6455968858131498</v>
      </c>
      <c r="U88" s="192" t="s">
        <v>313</v>
      </c>
      <c r="V88" s="96">
        <f>Resumo!L87</f>
        <v>3</v>
      </c>
      <c r="W88" s="192">
        <v>5</v>
      </c>
      <c r="X88" s="192" t="s">
        <v>313</v>
      </c>
      <c r="Y88" s="96">
        <f>Resumo!M87</f>
        <v>5</v>
      </c>
      <c r="Z88" s="192" t="s">
        <v>313</v>
      </c>
      <c r="AA88" s="192" t="s">
        <v>313</v>
      </c>
      <c r="AB88" s="96">
        <f>Resumo!N87</f>
        <v>0</v>
      </c>
      <c r="AC88" s="192">
        <v>1</v>
      </c>
      <c r="AD88" s="192" t="s">
        <v>313</v>
      </c>
      <c r="AE88" s="96">
        <f>Resumo!O87</f>
        <v>1</v>
      </c>
      <c r="AF88" s="192">
        <v>2</v>
      </c>
      <c r="AG88" s="192" t="s">
        <v>313</v>
      </c>
      <c r="AH88" s="96">
        <f>Resumo!P87</f>
        <v>2</v>
      </c>
      <c r="AI88" s="192">
        <v>3</v>
      </c>
      <c r="AJ88" s="192" t="s">
        <v>313</v>
      </c>
      <c r="AK88" s="96">
        <f>Resumo!Q87</f>
        <v>3</v>
      </c>
      <c r="AL88" s="192" t="s">
        <v>313</v>
      </c>
      <c r="AM88" s="192" t="s">
        <v>313</v>
      </c>
      <c r="AN88" s="96">
        <f>Resumo!R87</f>
        <v>0</v>
      </c>
      <c r="AO88" s="192">
        <v>3</v>
      </c>
      <c r="AP88" s="192" t="s">
        <v>313</v>
      </c>
      <c r="AQ88" s="198">
        <f>Resumo!S87</f>
        <v>3</v>
      </c>
      <c r="AR88" s="192">
        <v>4</v>
      </c>
      <c r="AS88" s="192" t="s">
        <v>313</v>
      </c>
      <c r="AT88" s="96">
        <f>Resumo!T87</f>
        <v>4</v>
      </c>
      <c r="AU88" s="192">
        <v>5</v>
      </c>
      <c r="AV88" s="192" t="s">
        <v>313</v>
      </c>
      <c r="AW88" s="96">
        <f>Resumo!U87</f>
        <v>5</v>
      </c>
      <c r="AX88" s="192">
        <v>4</v>
      </c>
      <c r="AY88" s="192" t="s">
        <v>313</v>
      </c>
      <c r="AZ88" s="96">
        <f>Resumo!V87</f>
        <v>4</v>
      </c>
      <c r="BA88" s="192">
        <v>4</v>
      </c>
      <c r="BB88" s="192" t="s">
        <v>313</v>
      </c>
      <c r="BC88" s="96">
        <f>Resumo!W87</f>
        <v>4</v>
      </c>
      <c r="BD88" s="192">
        <v>4</v>
      </c>
      <c r="BE88" s="192" t="s">
        <v>313</v>
      </c>
      <c r="BF88" s="96">
        <f>Resumo!X87</f>
        <v>4</v>
      </c>
      <c r="BG88" s="192">
        <v>4</v>
      </c>
      <c r="BH88" s="192" t="s">
        <v>313</v>
      </c>
      <c r="BI88" s="96">
        <f>Resumo!Y87</f>
        <v>4</v>
      </c>
      <c r="BJ88" s="192">
        <v>4</v>
      </c>
      <c r="BK88" s="192" t="s">
        <v>313</v>
      </c>
      <c r="BL88" s="96">
        <f>Resumo!Z87</f>
        <v>4</v>
      </c>
      <c r="BM88" s="192">
        <f>AVERAGE(T88,W88,Z88,AC88,AF88,AI88,AL88,AO88,AR88,AU88,AX88,BA88,BD88,BG88,BJ88)</f>
        <v>3.5881228373702423</v>
      </c>
      <c r="BN88" s="192">
        <v>3.4827134986225889</v>
      </c>
      <c r="BO88" s="96">
        <f>Resumo!AA87</f>
        <v>3.5384615384615383</v>
      </c>
      <c r="BP88" s="87">
        <v>3.2792793794364568</v>
      </c>
      <c r="BQ88" s="87">
        <v>3.3696656992733232</v>
      </c>
      <c r="BR88" s="96">
        <f>Resumo!AC87</f>
        <v>3.0822650203332018</v>
      </c>
      <c r="BS88" s="192">
        <v>3.2562634090834592</v>
      </c>
      <c r="BT88" s="192">
        <v>3.2194672927070895</v>
      </c>
      <c r="BU88" s="96">
        <f>Resumo!AD87</f>
        <v>3.2201453098768984</v>
      </c>
      <c r="BV88" s="192">
        <v>3.2694689217072477</v>
      </c>
      <c r="BW88" s="192">
        <v>3.2622925893093866</v>
      </c>
      <c r="BX88" s="96">
        <f>Resumo!AE87</f>
        <v>3.3021077564798254</v>
      </c>
    </row>
    <row r="89" spans="2:76">
      <c r="B89" s="37" t="s">
        <v>119</v>
      </c>
      <c r="C89" t="s">
        <v>120</v>
      </c>
      <c r="D89" s="39">
        <v>308</v>
      </c>
      <c r="E89" t="s">
        <v>19</v>
      </c>
      <c r="F89" t="str">
        <f t="shared" si="12"/>
        <v>M</v>
      </c>
      <c r="G89" t="str">
        <f t="shared" si="13"/>
        <v>V</v>
      </c>
      <c r="H89" s="170">
        <v>5</v>
      </c>
      <c r="I89" s="170">
        <v>2</v>
      </c>
      <c r="J89" s="172">
        <f t="shared" si="14"/>
        <v>7</v>
      </c>
      <c r="K89" s="179">
        <v>0.36</v>
      </c>
      <c r="L89" s="176">
        <v>0.67</v>
      </c>
      <c r="M89" s="181">
        <f>Resumo!I88</f>
        <v>0.41176470588235292</v>
      </c>
      <c r="N89" s="170">
        <v>3</v>
      </c>
      <c r="O89" s="170">
        <v>0</v>
      </c>
      <c r="P89" s="172">
        <f t="shared" si="18"/>
        <v>3</v>
      </c>
      <c r="Q89" s="187">
        <f t="shared" si="15"/>
        <v>0.6</v>
      </c>
      <c r="R89" s="187">
        <f t="shared" si="16"/>
        <v>0</v>
      </c>
      <c r="S89" s="191">
        <f>P89/Resumo!G88</f>
        <v>0.42857142857142855</v>
      </c>
      <c r="T89" s="192">
        <v>3.6710092272203001</v>
      </c>
      <c r="U89" s="192">
        <v>3.5</v>
      </c>
      <c r="V89" s="96">
        <f>Resumo!L88</f>
        <v>3.2857142857142856</v>
      </c>
      <c r="W89" s="192">
        <v>3.4</v>
      </c>
      <c r="X89" s="192">
        <v>4</v>
      </c>
      <c r="Y89" s="96">
        <f>Resumo!M88</f>
        <v>3.5714285714285716</v>
      </c>
      <c r="Z89" s="192">
        <v>2.2000000000000002</v>
      </c>
      <c r="AA89" s="192">
        <v>2.5</v>
      </c>
      <c r="AB89" s="96">
        <f>Resumo!N88</f>
        <v>2.2857142857142856</v>
      </c>
      <c r="AC89" s="192">
        <v>2.2000000000000002</v>
      </c>
      <c r="AD89" s="192">
        <v>2.5</v>
      </c>
      <c r="AE89" s="96">
        <f>Resumo!O88</f>
        <v>2.2857142857142856</v>
      </c>
      <c r="AF89" s="192">
        <v>3.2</v>
      </c>
      <c r="AG89" s="192">
        <v>2.5</v>
      </c>
      <c r="AH89" s="96">
        <f>Resumo!P88</f>
        <v>3</v>
      </c>
      <c r="AI89" s="192">
        <v>3.2</v>
      </c>
      <c r="AJ89" s="192">
        <v>3.5</v>
      </c>
      <c r="AK89" s="96">
        <f>Resumo!Q88</f>
        <v>3.2857142857142856</v>
      </c>
      <c r="AL89" s="192" t="s">
        <v>313</v>
      </c>
      <c r="AM89" s="192">
        <v>3</v>
      </c>
      <c r="AN89" s="96">
        <f>Resumo!R88</f>
        <v>3</v>
      </c>
      <c r="AO89" s="192">
        <v>3.4</v>
      </c>
      <c r="AP89" s="192">
        <v>4.5</v>
      </c>
      <c r="AQ89" s="198">
        <f>Resumo!S88</f>
        <v>3.7142857142857144</v>
      </c>
      <c r="AR89" s="192">
        <v>2.6</v>
      </c>
      <c r="AS89" s="192">
        <v>4.5</v>
      </c>
      <c r="AT89" s="96">
        <f>Resumo!T88</f>
        <v>3.1428571428571428</v>
      </c>
      <c r="AU89" s="192">
        <v>3.6</v>
      </c>
      <c r="AV89" s="192">
        <v>4</v>
      </c>
      <c r="AW89" s="96">
        <f>Resumo!U88</f>
        <v>3.7142857142857144</v>
      </c>
      <c r="AX89" s="192">
        <v>2.8</v>
      </c>
      <c r="AY89" s="192">
        <v>3.5</v>
      </c>
      <c r="AZ89" s="96">
        <f>Resumo!V88</f>
        <v>3</v>
      </c>
      <c r="BA89" s="192">
        <v>3</v>
      </c>
      <c r="BB89" s="192">
        <v>3.5</v>
      </c>
      <c r="BC89" s="96">
        <f>Resumo!W88</f>
        <v>3.1428571428571428</v>
      </c>
      <c r="BD89" s="192">
        <v>3</v>
      </c>
      <c r="BE89" s="192">
        <v>3.5</v>
      </c>
      <c r="BF89" s="96">
        <f>Resumo!X88</f>
        <v>3.1428571428571428</v>
      </c>
      <c r="BG89" s="192">
        <v>2.8</v>
      </c>
      <c r="BH89" s="192">
        <v>3.5</v>
      </c>
      <c r="BI89" s="96">
        <f>Resumo!Y88</f>
        <v>3</v>
      </c>
      <c r="BJ89" s="192">
        <v>3.25</v>
      </c>
      <c r="BK89" s="192">
        <v>4</v>
      </c>
      <c r="BL89" s="96">
        <f>Resumo!Z88</f>
        <v>3.5</v>
      </c>
      <c r="BM89" s="192">
        <f>AVERAGE(T89,W89,Z89,AC89,AF89,AI89,AL89,AO89,AR89,AU89,AX89,BA89,BD89,BG89,BJ89)</f>
        <v>3.0229292305157358</v>
      </c>
      <c r="BN89" s="192">
        <v>3.4827134986225889</v>
      </c>
      <c r="BO89" s="96">
        <f>Resumo!AA88</f>
        <v>3.1380952380952385</v>
      </c>
      <c r="BP89" s="87">
        <v>3.2792793794364568</v>
      </c>
      <c r="BQ89" s="87">
        <v>3.3696656992733232</v>
      </c>
      <c r="BR89" s="96">
        <f>Resumo!AC88</f>
        <v>3.0822650203332018</v>
      </c>
      <c r="BS89" s="192">
        <v>3.2562634090834592</v>
      </c>
      <c r="BT89" s="192">
        <v>3.2194672927070895</v>
      </c>
      <c r="BU89" s="96">
        <f>Resumo!AD88</f>
        <v>3.2201453098768984</v>
      </c>
      <c r="BV89" s="192">
        <v>3.2694689217072477</v>
      </c>
      <c r="BW89" s="192">
        <v>3.2622925893093866</v>
      </c>
      <c r="BX89" s="96">
        <f>Resumo!AE88</f>
        <v>3.3021077564798254</v>
      </c>
    </row>
    <row r="90" spans="2:76">
      <c r="B90" s="37" t="s">
        <v>168</v>
      </c>
      <c r="C90" t="s">
        <v>169</v>
      </c>
      <c r="D90" s="39">
        <v>308</v>
      </c>
      <c r="E90" t="s">
        <v>19</v>
      </c>
      <c r="F90" t="str">
        <f t="shared" si="12"/>
        <v>M</v>
      </c>
      <c r="G90" t="str">
        <f t="shared" si="13"/>
        <v>V</v>
      </c>
      <c r="H90" s="170">
        <v>4</v>
      </c>
      <c r="I90" s="170">
        <v>3</v>
      </c>
      <c r="J90" s="172">
        <f t="shared" si="14"/>
        <v>7</v>
      </c>
      <c r="K90" s="179">
        <v>0.13</v>
      </c>
      <c r="L90" s="176">
        <v>0.23</v>
      </c>
      <c r="M90" s="181">
        <f>Resumo!I89</f>
        <v>0.16279069767441862</v>
      </c>
      <c r="N90" s="170">
        <v>1</v>
      </c>
      <c r="O90" s="170">
        <v>3</v>
      </c>
      <c r="P90" s="172">
        <f t="shared" si="18"/>
        <v>4</v>
      </c>
      <c r="Q90" s="187">
        <f t="shared" si="15"/>
        <v>0.25</v>
      </c>
      <c r="R90" s="187">
        <f t="shared" si="16"/>
        <v>1</v>
      </c>
      <c r="S90" s="191">
        <f>P90/Resumo!G89</f>
        <v>0.5714285714285714</v>
      </c>
      <c r="T90" s="192">
        <v>3.69642156862745</v>
      </c>
      <c r="U90" s="192">
        <v>2.6666666666666665</v>
      </c>
      <c r="V90" s="96">
        <f>Resumo!L89</f>
        <v>3</v>
      </c>
      <c r="W90" s="192">
        <v>3.25</v>
      </c>
      <c r="X90" s="192">
        <v>2.6666666666666665</v>
      </c>
      <c r="Y90" s="96">
        <f>Resumo!M89</f>
        <v>3</v>
      </c>
      <c r="Z90" s="192">
        <v>2.25</v>
      </c>
      <c r="AA90" s="192">
        <v>2</v>
      </c>
      <c r="AB90" s="96">
        <f>Resumo!N89</f>
        <v>2.1428571428571428</v>
      </c>
      <c r="AC90" s="192">
        <v>2.5</v>
      </c>
      <c r="AD90" s="192">
        <v>2.3333333333333335</v>
      </c>
      <c r="AE90" s="96">
        <f>Resumo!O89</f>
        <v>2.4285714285714284</v>
      </c>
      <c r="AF90" s="192">
        <v>2.5</v>
      </c>
      <c r="AG90" s="192">
        <v>2</v>
      </c>
      <c r="AH90" s="96">
        <f>Resumo!P89</f>
        <v>2.3333333333333335</v>
      </c>
      <c r="AI90" s="192">
        <v>3</v>
      </c>
      <c r="AJ90" s="192">
        <v>1.6666666666666667</v>
      </c>
      <c r="AK90" s="96">
        <f>Resumo!Q89</f>
        <v>2.4285714285714284</v>
      </c>
      <c r="AL90" s="192">
        <v>3.5</v>
      </c>
      <c r="AM90" s="192">
        <v>3</v>
      </c>
      <c r="AN90" s="96">
        <f>Resumo!R89</f>
        <v>3.3333333333333335</v>
      </c>
      <c r="AO90" s="192">
        <v>3.75</v>
      </c>
      <c r="AP90" s="192">
        <v>2.6666666666666665</v>
      </c>
      <c r="AQ90" s="198">
        <f>Resumo!S89</f>
        <v>3.2857142857142856</v>
      </c>
      <c r="AR90" s="192">
        <v>3.25</v>
      </c>
      <c r="AS90" s="192">
        <v>3</v>
      </c>
      <c r="AT90" s="96">
        <f>Resumo!T89</f>
        <v>3.1428571428571428</v>
      </c>
      <c r="AU90" s="192">
        <v>4</v>
      </c>
      <c r="AV90" s="192">
        <v>1.5</v>
      </c>
      <c r="AW90" s="96">
        <f>Resumo!U89</f>
        <v>3.1666666666666665</v>
      </c>
      <c r="AX90" s="192">
        <v>3.25</v>
      </c>
      <c r="AY90" s="192">
        <v>1.6666666666666667</v>
      </c>
      <c r="AZ90" s="96">
        <f>Resumo!V89</f>
        <v>2.5714285714285716</v>
      </c>
      <c r="BA90" s="192">
        <v>3.5</v>
      </c>
      <c r="BB90" s="192">
        <v>2.6666666666666665</v>
      </c>
      <c r="BC90" s="96">
        <f>Resumo!W89</f>
        <v>3.1428571428571428</v>
      </c>
      <c r="BD90" s="192">
        <v>3.5</v>
      </c>
      <c r="BE90" s="192">
        <v>2</v>
      </c>
      <c r="BF90" s="96">
        <f>Resumo!X89</f>
        <v>3</v>
      </c>
      <c r="BG90" s="192">
        <v>2.75</v>
      </c>
      <c r="BH90" s="192">
        <v>1.6666666666666667</v>
      </c>
      <c r="BI90" s="96">
        <f>Resumo!Y89</f>
        <v>2.2857142857142856</v>
      </c>
      <c r="BJ90" s="192">
        <v>3.5</v>
      </c>
      <c r="BK90" s="192">
        <v>2.6666666666666665</v>
      </c>
      <c r="BL90" s="96">
        <f>Resumo!Z89</f>
        <v>3.1428571428571428</v>
      </c>
      <c r="BM90" s="192">
        <f>BM17</f>
        <v>3.3898807189542479</v>
      </c>
      <c r="BN90" s="192">
        <f>BN17</f>
        <v>1.6388888888888888</v>
      </c>
      <c r="BO90" s="96"/>
      <c r="BP90" s="87">
        <v>3.2792793794364568</v>
      </c>
      <c r="BQ90" s="87">
        <v>3.3696656992733232</v>
      </c>
      <c r="BR90" s="96">
        <f>Resumo!AC89</f>
        <v>3.0822650203332018</v>
      </c>
      <c r="BS90" s="192">
        <v>3.2562634090834592</v>
      </c>
      <c r="BT90" s="192">
        <v>3.2194672927070895</v>
      </c>
      <c r="BU90" s="96">
        <f>Resumo!AD89</f>
        <v>3.2201453098768984</v>
      </c>
      <c r="BV90" s="192">
        <v>3.2694689217072477</v>
      </c>
      <c r="BW90" s="192">
        <v>3.2622925893093866</v>
      </c>
      <c r="BX90" s="96">
        <f>Resumo!AE89</f>
        <v>3.3021077564798254</v>
      </c>
    </row>
    <row r="91" spans="2:76">
      <c r="B91" s="37" t="s">
        <v>124</v>
      </c>
      <c r="C91" t="s">
        <v>125</v>
      </c>
      <c r="D91" s="39">
        <v>308</v>
      </c>
      <c r="E91" t="s">
        <v>19</v>
      </c>
      <c r="F91" t="str">
        <f t="shared" si="12"/>
        <v>M</v>
      </c>
      <c r="G91" t="str">
        <f t="shared" si="13"/>
        <v>V</v>
      </c>
      <c r="H91" s="170">
        <v>1</v>
      </c>
      <c r="I91" s="170">
        <v>1</v>
      </c>
      <c r="J91" s="172">
        <f t="shared" si="14"/>
        <v>2</v>
      </c>
      <c r="K91" s="179">
        <v>0.06</v>
      </c>
      <c r="L91" s="176">
        <v>0.13</v>
      </c>
      <c r="M91" s="181">
        <f>Resumo!I90</f>
        <v>0.08</v>
      </c>
      <c r="N91" s="170">
        <v>1</v>
      </c>
      <c r="O91" s="170">
        <v>1</v>
      </c>
      <c r="P91" s="172">
        <f t="shared" si="18"/>
        <v>2</v>
      </c>
      <c r="Q91" s="187">
        <f t="shared" si="15"/>
        <v>1</v>
      </c>
      <c r="R91" s="187">
        <f t="shared" si="16"/>
        <v>1</v>
      </c>
      <c r="S91" s="191">
        <f>P91/Resumo!G90</f>
        <v>1</v>
      </c>
      <c r="T91" s="192">
        <v>3.7218339100345998</v>
      </c>
      <c r="U91" s="192">
        <v>4</v>
      </c>
      <c r="V91" s="96">
        <f>Resumo!L90</f>
        <v>4</v>
      </c>
      <c r="W91" s="192">
        <v>4</v>
      </c>
      <c r="X91" s="192">
        <v>4</v>
      </c>
      <c r="Y91" s="96">
        <f>Resumo!M90</f>
        <v>4</v>
      </c>
      <c r="Z91" s="192">
        <v>1</v>
      </c>
      <c r="AA91" s="192">
        <v>4</v>
      </c>
      <c r="AB91" s="96">
        <f>Resumo!N90</f>
        <v>2.5</v>
      </c>
      <c r="AC91" s="192">
        <v>1</v>
      </c>
      <c r="AD91" s="192">
        <v>3</v>
      </c>
      <c r="AE91" s="96">
        <f>Resumo!O90</f>
        <v>2</v>
      </c>
      <c r="AF91" s="192">
        <v>3</v>
      </c>
      <c r="AG91" s="192">
        <v>3</v>
      </c>
      <c r="AH91" s="96">
        <f>Resumo!P90</f>
        <v>3</v>
      </c>
      <c r="AI91" s="192">
        <v>3</v>
      </c>
      <c r="AJ91" s="192">
        <v>3</v>
      </c>
      <c r="AK91" s="96">
        <f>Resumo!Q90</f>
        <v>3</v>
      </c>
      <c r="AL91" s="192">
        <v>1</v>
      </c>
      <c r="AM91" s="192">
        <v>3</v>
      </c>
      <c r="AN91" s="96">
        <f>Resumo!R90</f>
        <v>2</v>
      </c>
      <c r="AO91" s="192">
        <v>3</v>
      </c>
      <c r="AP91" s="192">
        <v>4</v>
      </c>
      <c r="AQ91" s="198">
        <f>Resumo!S90</f>
        <v>3.5</v>
      </c>
      <c r="AR91" s="192">
        <v>2</v>
      </c>
      <c r="AS91" s="192">
        <v>4</v>
      </c>
      <c r="AT91" s="96">
        <f>Resumo!T90</f>
        <v>3</v>
      </c>
      <c r="AU91" s="192">
        <v>2</v>
      </c>
      <c r="AV91" s="192">
        <v>4</v>
      </c>
      <c r="AW91" s="96">
        <f>Resumo!U90</f>
        <v>3</v>
      </c>
      <c r="AX91" s="192">
        <v>2</v>
      </c>
      <c r="AY91" s="192">
        <v>4</v>
      </c>
      <c r="AZ91" s="96">
        <f>Resumo!V90</f>
        <v>3</v>
      </c>
      <c r="BA91" s="192">
        <v>4</v>
      </c>
      <c r="BB91" s="192">
        <v>4</v>
      </c>
      <c r="BC91" s="96">
        <f>Resumo!W90</f>
        <v>4</v>
      </c>
      <c r="BD91" s="192">
        <v>4</v>
      </c>
      <c r="BE91" s="192">
        <v>4</v>
      </c>
      <c r="BF91" s="96">
        <f>Resumo!X90</f>
        <v>4</v>
      </c>
      <c r="BG91" s="192">
        <v>3</v>
      </c>
      <c r="BH91" s="192">
        <v>4</v>
      </c>
      <c r="BI91" s="96">
        <f>Resumo!Y90</f>
        <v>3.5</v>
      </c>
      <c r="BJ91" s="192">
        <v>2</v>
      </c>
      <c r="BK91" s="192">
        <v>4</v>
      </c>
      <c r="BL91" s="96">
        <f>Resumo!Z90</f>
        <v>3</v>
      </c>
      <c r="BM91" s="192">
        <f t="shared" ref="BM91:BM99" si="19">AVERAGE(T91,W91,Z91,AC91,AF91,AI91,AL91,AO91,AR91,AU91,AX91,BA91,BD91,BG91,BJ91)</f>
        <v>2.581455594002307</v>
      </c>
      <c r="BN91" s="192">
        <v>3.4827134986225889</v>
      </c>
      <c r="BO91" s="96">
        <f>Resumo!AA90</f>
        <v>3.1666666666666665</v>
      </c>
      <c r="BP91" s="87">
        <v>3.2792793794364568</v>
      </c>
      <c r="BQ91" s="87">
        <v>3.3696656992733232</v>
      </c>
      <c r="BR91" s="96">
        <f>Resumo!AC90</f>
        <v>3.0822650203332018</v>
      </c>
      <c r="BS91" s="192">
        <v>3.2562634090834592</v>
      </c>
      <c r="BT91" s="192">
        <v>3.2194672927070895</v>
      </c>
      <c r="BU91" s="96">
        <f>Resumo!AD90</f>
        <v>3.2201453098768984</v>
      </c>
      <c r="BV91" s="192">
        <v>3.2694689217072477</v>
      </c>
      <c r="BW91" s="192">
        <v>3.2622925893093866</v>
      </c>
      <c r="BX91" s="96">
        <f>Resumo!AE90</f>
        <v>3.3021077564798254</v>
      </c>
    </row>
    <row r="92" spans="2:76">
      <c r="B92" s="37" t="s">
        <v>190</v>
      </c>
      <c r="C92" t="s">
        <v>191</v>
      </c>
      <c r="D92" s="39">
        <v>309</v>
      </c>
      <c r="E92" t="s">
        <v>20</v>
      </c>
      <c r="F92" t="str">
        <f t="shared" si="12"/>
        <v>G</v>
      </c>
      <c r="G92" t="str">
        <f t="shared" si="13"/>
        <v>V</v>
      </c>
      <c r="H92" s="170">
        <v>2</v>
      </c>
      <c r="I92" s="170">
        <v>9</v>
      </c>
      <c r="J92" s="172">
        <f t="shared" si="14"/>
        <v>11</v>
      </c>
      <c r="K92" s="179">
        <v>0.22</v>
      </c>
      <c r="L92" s="176">
        <v>0.38</v>
      </c>
      <c r="M92" s="181">
        <f>Resumo!I91</f>
        <v>0.33333333333333331</v>
      </c>
      <c r="N92" s="170">
        <v>0</v>
      </c>
      <c r="O92" s="170">
        <v>2</v>
      </c>
      <c r="P92" s="172">
        <f t="shared" si="18"/>
        <v>2</v>
      </c>
      <c r="Q92" s="187">
        <f t="shared" si="15"/>
        <v>0</v>
      </c>
      <c r="R92" s="187">
        <f t="shared" si="16"/>
        <v>0.22222222222222221</v>
      </c>
      <c r="S92" s="191">
        <f>P92/Resumo!G91</f>
        <v>0.18181818181818182</v>
      </c>
      <c r="T92" s="192">
        <v>3.7472462514417502</v>
      </c>
      <c r="U92" s="192">
        <v>2.8888888888888888</v>
      </c>
      <c r="V92" s="96">
        <f>Resumo!L91</f>
        <v>2.9090909090909092</v>
      </c>
      <c r="W92" s="192">
        <v>3.5</v>
      </c>
      <c r="X92" s="192">
        <v>2.6666666666666665</v>
      </c>
      <c r="Y92" s="96">
        <f>Resumo!M91</f>
        <v>2.8181818181818183</v>
      </c>
      <c r="Z92" s="192">
        <v>2</v>
      </c>
      <c r="AA92" s="192">
        <v>1.7777777777777777</v>
      </c>
      <c r="AB92" s="96">
        <f>Resumo!N91</f>
        <v>1.8181818181818181</v>
      </c>
      <c r="AC92" s="192">
        <v>2</v>
      </c>
      <c r="AD92" s="192">
        <v>2</v>
      </c>
      <c r="AE92" s="96">
        <f>Resumo!O91</f>
        <v>2</v>
      </c>
      <c r="AF92" s="192">
        <v>4</v>
      </c>
      <c r="AG92" s="192">
        <v>2.7777777777777777</v>
      </c>
      <c r="AH92" s="96">
        <f>Resumo!P91</f>
        <v>2.9</v>
      </c>
      <c r="AI92" s="192">
        <v>3.5</v>
      </c>
      <c r="AJ92" s="192">
        <v>2.3333333333333335</v>
      </c>
      <c r="AK92" s="96">
        <f>Resumo!Q91</f>
        <v>2.5454545454545454</v>
      </c>
      <c r="AL92" s="192">
        <v>4</v>
      </c>
      <c r="AM92" s="192">
        <v>2</v>
      </c>
      <c r="AN92" s="96">
        <f>Resumo!R91</f>
        <v>2.6666666666666665</v>
      </c>
      <c r="AO92" s="192">
        <v>3.5</v>
      </c>
      <c r="AP92" s="192">
        <v>2.4444444444444446</v>
      </c>
      <c r="AQ92" s="198">
        <f>Resumo!S91</f>
        <v>2.6363636363636362</v>
      </c>
      <c r="AR92" s="192">
        <v>4</v>
      </c>
      <c r="AS92" s="192">
        <v>2.4444444444444446</v>
      </c>
      <c r="AT92" s="96">
        <f>Resumo!T91</f>
        <v>2.7272727272727271</v>
      </c>
      <c r="AU92" s="192">
        <v>5</v>
      </c>
      <c r="AV92" s="192">
        <v>3.8888888888888888</v>
      </c>
      <c r="AW92" s="96">
        <f>Resumo!U91</f>
        <v>4.0909090909090908</v>
      </c>
      <c r="AX92" s="192">
        <v>3</v>
      </c>
      <c r="AY92" s="192">
        <v>2.875</v>
      </c>
      <c r="AZ92" s="96">
        <f>Resumo!V91</f>
        <v>2.9</v>
      </c>
      <c r="BA92" s="192">
        <v>3.5</v>
      </c>
      <c r="BB92" s="192">
        <v>2.6666666666666665</v>
      </c>
      <c r="BC92" s="96">
        <f>Resumo!W91</f>
        <v>2.8181818181818183</v>
      </c>
      <c r="BD92" s="192">
        <v>3</v>
      </c>
      <c r="BE92" s="192">
        <v>2.625</v>
      </c>
      <c r="BF92" s="96">
        <f>Resumo!X91</f>
        <v>2.7</v>
      </c>
      <c r="BG92" s="192">
        <v>4</v>
      </c>
      <c r="BH92" s="192">
        <v>2.2857142857142856</v>
      </c>
      <c r="BI92" s="96">
        <f>Resumo!Y91</f>
        <v>2.5</v>
      </c>
      <c r="BJ92" s="192">
        <v>4.5</v>
      </c>
      <c r="BK92" s="192">
        <v>3.25</v>
      </c>
      <c r="BL92" s="96">
        <f>Resumo!Z91</f>
        <v>3.5</v>
      </c>
      <c r="BM92" s="192">
        <f t="shared" si="19"/>
        <v>3.5498164167627833</v>
      </c>
      <c r="BN92" s="192">
        <v>3.4827134986225889</v>
      </c>
      <c r="BO92" s="96">
        <f>Resumo!AA91</f>
        <v>2.7686868686868689</v>
      </c>
      <c r="BP92" s="87">
        <v>3.2792793794364568</v>
      </c>
      <c r="BQ92" s="87">
        <v>3.3696656992733232</v>
      </c>
      <c r="BR92" s="96">
        <f>Resumo!AC91</f>
        <v>2.8984159779614327</v>
      </c>
      <c r="BS92" s="192">
        <v>3.2568572468745698</v>
      </c>
      <c r="BT92" s="192">
        <v>3.8351065601065599</v>
      </c>
      <c r="BU92" s="96">
        <f>Resumo!AD91</f>
        <v>3.3615239392719296</v>
      </c>
      <c r="BV92" s="192">
        <v>3.2694689217072477</v>
      </c>
      <c r="BW92" s="192">
        <v>3.2622925893093866</v>
      </c>
      <c r="BX92" s="96">
        <f>Resumo!AE91</f>
        <v>3.3021077564798254</v>
      </c>
    </row>
    <row r="93" spans="2:76">
      <c r="B93" s="37" t="s">
        <v>137</v>
      </c>
      <c r="C93" s="37" t="s">
        <v>138</v>
      </c>
      <c r="D93" s="39">
        <v>309</v>
      </c>
      <c r="E93" t="s">
        <v>20</v>
      </c>
      <c r="F93" t="str">
        <f t="shared" si="12"/>
        <v>G</v>
      </c>
      <c r="G93" t="str">
        <f t="shared" si="13"/>
        <v>V</v>
      </c>
      <c r="H93" s="170">
        <v>1</v>
      </c>
      <c r="I93" s="170">
        <v>1</v>
      </c>
      <c r="J93" s="172">
        <f t="shared" si="14"/>
        <v>2</v>
      </c>
      <c r="K93" s="179">
        <v>0.25</v>
      </c>
      <c r="L93" s="176">
        <v>0.17</v>
      </c>
      <c r="M93" s="181">
        <f>Resumo!I92</f>
        <v>0.2</v>
      </c>
      <c r="N93" s="170">
        <v>0</v>
      </c>
      <c r="O93" s="170">
        <v>0</v>
      </c>
      <c r="P93" s="172">
        <f t="shared" si="18"/>
        <v>0</v>
      </c>
      <c r="Q93" s="187">
        <f t="shared" si="15"/>
        <v>0</v>
      </c>
      <c r="R93" s="187">
        <f t="shared" si="16"/>
        <v>0</v>
      </c>
      <c r="S93" s="191">
        <f>P93/Resumo!G92</f>
        <v>0</v>
      </c>
      <c r="T93" s="192">
        <v>3.7726585928489</v>
      </c>
      <c r="U93" s="192">
        <v>3</v>
      </c>
      <c r="V93" s="96">
        <f>Resumo!L92</f>
        <v>3</v>
      </c>
      <c r="W93" s="192">
        <v>3</v>
      </c>
      <c r="X93" s="192">
        <v>3</v>
      </c>
      <c r="Y93" s="96">
        <f>Resumo!M92</f>
        <v>3</v>
      </c>
      <c r="Z93" s="192">
        <v>1</v>
      </c>
      <c r="AA93" s="192">
        <v>3</v>
      </c>
      <c r="AB93" s="96">
        <f>Resumo!N92</f>
        <v>2</v>
      </c>
      <c r="AC93" s="192">
        <v>1</v>
      </c>
      <c r="AD93" s="192">
        <v>2</v>
      </c>
      <c r="AE93" s="96">
        <f>Resumo!O92</f>
        <v>1.5</v>
      </c>
      <c r="AF93" s="192">
        <v>1</v>
      </c>
      <c r="AG93" s="192">
        <v>4</v>
      </c>
      <c r="AH93" s="96">
        <f>Resumo!P92</f>
        <v>2.5</v>
      </c>
      <c r="AI93" s="192">
        <v>1</v>
      </c>
      <c r="AJ93" s="192">
        <v>4</v>
      </c>
      <c r="AK93" s="96">
        <f>Resumo!Q92</f>
        <v>2.5</v>
      </c>
      <c r="AL93" s="192"/>
      <c r="AM93" s="192">
        <v>4</v>
      </c>
      <c r="AN93" s="96">
        <f>Resumo!R92</f>
        <v>4</v>
      </c>
      <c r="AO93" s="192">
        <v>1</v>
      </c>
      <c r="AP93" s="192">
        <v>4</v>
      </c>
      <c r="AQ93" s="198">
        <f>Resumo!S92</f>
        <v>2.5</v>
      </c>
      <c r="AR93" s="192">
        <v>3</v>
      </c>
      <c r="AS93" s="192">
        <v>3</v>
      </c>
      <c r="AT93" s="96">
        <f>Resumo!T92</f>
        <v>3</v>
      </c>
      <c r="AU93" s="192">
        <v>3</v>
      </c>
      <c r="AV93" s="192">
        <v>5</v>
      </c>
      <c r="AW93" s="96">
        <f>Resumo!U92</f>
        <v>4</v>
      </c>
      <c r="AX93" s="192">
        <v>1</v>
      </c>
      <c r="AY93" s="192">
        <v>4</v>
      </c>
      <c r="AZ93" s="96">
        <f>Resumo!V92</f>
        <v>2.5</v>
      </c>
      <c r="BA93" s="192">
        <v>1</v>
      </c>
      <c r="BB93" s="192">
        <v>4</v>
      </c>
      <c r="BC93" s="96">
        <f>Resumo!W92</f>
        <v>2.5</v>
      </c>
      <c r="BD93" s="192">
        <v>1</v>
      </c>
      <c r="BE93" s="192">
        <v>4</v>
      </c>
      <c r="BF93" s="96">
        <f>Resumo!X92</f>
        <v>2.5</v>
      </c>
      <c r="BG93" s="192">
        <v>5</v>
      </c>
      <c r="BH93" s="192">
        <v>3</v>
      </c>
      <c r="BI93" s="96">
        <f>Resumo!Y92</f>
        <v>4</v>
      </c>
      <c r="BJ93" s="192">
        <v>3</v>
      </c>
      <c r="BK93" s="192">
        <v>4</v>
      </c>
      <c r="BL93" s="96">
        <f>Resumo!Z92</f>
        <v>3.5</v>
      </c>
      <c r="BM93" s="192">
        <f t="shared" si="19"/>
        <v>2.0551898994892071</v>
      </c>
      <c r="BN93" s="192">
        <v>3.4827134986225889</v>
      </c>
      <c r="BO93" s="96">
        <f>Resumo!AA92</f>
        <v>2.8666666666666667</v>
      </c>
      <c r="BP93" s="87">
        <v>3.2792793794364568</v>
      </c>
      <c r="BQ93" s="87">
        <v>3.3696656992733232</v>
      </c>
      <c r="BR93" s="96">
        <f>Resumo!AC92</f>
        <v>2.8984159779614327</v>
      </c>
      <c r="BS93" s="192">
        <v>3.2568572468745658</v>
      </c>
      <c r="BT93" s="192">
        <v>3.8351065601065599</v>
      </c>
      <c r="BU93" s="96">
        <f>Resumo!AD92</f>
        <v>3.3615239392719296</v>
      </c>
      <c r="BV93" s="192">
        <v>3.2694689217072477</v>
      </c>
      <c r="BW93" s="192">
        <v>3.2622925893093866</v>
      </c>
      <c r="BX93" s="96">
        <f>Resumo!AE92</f>
        <v>3.3021077564798254</v>
      </c>
    </row>
    <row r="94" spans="2:76" s="37" customFormat="1">
      <c r="B94" s="37" t="s">
        <v>139</v>
      </c>
      <c r="C94" s="37" t="s">
        <v>332</v>
      </c>
      <c r="D94" s="88">
        <v>309</v>
      </c>
      <c r="E94" s="37" t="s">
        <v>20</v>
      </c>
      <c r="F94" s="37" t="str">
        <f t="shared" si="12"/>
        <v>M</v>
      </c>
      <c r="G94" s="37" t="str">
        <f t="shared" si="13"/>
        <v>V</v>
      </c>
      <c r="H94" s="171">
        <v>0</v>
      </c>
      <c r="I94" s="171">
        <v>2</v>
      </c>
      <c r="J94" s="172">
        <f t="shared" si="14"/>
        <v>2</v>
      </c>
      <c r="K94" s="179">
        <v>0</v>
      </c>
      <c r="L94" s="178">
        <v>0.5</v>
      </c>
      <c r="M94" s="181">
        <f>Resumo!I93</f>
        <v>0.5</v>
      </c>
      <c r="N94" s="171">
        <v>0</v>
      </c>
      <c r="O94" s="171">
        <v>1</v>
      </c>
      <c r="P94" s="172">
        <f t="shared" si="18"/>
        <v>1</v>
      </c>
      <c r="Q94" s="188" t="s">
        <v>313</v>
      </c>
      <c r="R94" s="187">
        <f t="shared" si="16"/>
        <v>0.5</v>
      </c>
      <c r="S94" s="191">
        <f>P94/Resumo!G93</f>
        <v>0.5</v>
      </c>
      <c r="T94" s="193">
        <v>3.7980709342560601</v>
      </c>
      <c r="U94" s="193">
        <v>3</v>
      </c>
      <c r="V94" s="96">
        <f>Resumo!L93</f>
        <v>3</v>
      </c>
      <c r="W94" s="193" t="s">
        <v>313</v>
      </c>
      <c r="X94" s="193">
        <v>3</v>
      </c>
      <c r="Y94" s="96">
        <f>Resumo!M93</f>
        <v>3</v>
      </c>
      <c r="Z94" s="193" t="s">
        <v>313</v>
      </c>
      <c r="AA94" s="193">
        <v>3</v>
      </c>
      <c r="AB94" s="96">
        <f>Resumo!N93</f>
        <v>3</v>
      </c>
      <c r="AC94" s="193" t="s">
        <v>313</v>
      </c>
      <c r="AD94" s="193">
        <v>3</v>
      </c>
      <c r="AE94" s="96">
        <f>Resumo!O93</f>
        <v>3</v>
      </c>
      <c r="AF94" s="193" t="s">
        <v>313</v>
      </c>
      <c r="AG94" s="193">
        <v>2.5</v>
      </c>
      <c r="AH94" s="96">
        <f>Resumo!P93</f>
        <v>2.5</v>
      </c>
      <c r="AI94" s="193" t="s">
        <v>313</v>
      </c>
      <c r="AJ94" s="193">
        <v>2</v>
      </c>
      <c r="AK94" s="96">
        <f>Resumo!Q93</f>
        <v>2</v>
      </c>
      <c r="AL94" s="193" t="s">
        <v>313</v>
      </c>
      <c r="AM94" s="193"/>
      <c r="AN94" s="96">
        <f>Resumo!R93</f>
        <v>0</v>
      </c>
      <c r="AO94" s="193" t="s">
        <v>313</v>
      </c>
      <c r="AP94" s="193">
        <v>3</v>
      </c>
      <c r="AQ94" s="198">
        <f>Resumo!S93</f>
        <v>3</v>
      </c>
      <c r="AR94" s="193" t="s">
        <v>313</v>
      </c>
      <c r="AS94" s="193">
        <v>3</v>
      </c>
      <c r="AT94" s="96">
        <f>Resumo!T93</f>
        <v>3</v>
      </c>
      <c r="AU94" s="193" t="s">
        <v>313</v>
      </c>
      <c r="AV94" s="193">
        <v>4</v>
      </c>
      <c r="AW94" s="96">
        <f>Resumo!U93</f>
        <v>4</v>
      </c>
      <c r="AX94" s="193" t="s">
        <v>313</v>
      </c>
      <c r="AY94" s="193">
        <v>3</v>
      </c>
      <c r="AZ94" s="96">
        <f>Resumo!V93</f>
        <v>3</v>
      </c>
      <c r="BA94" s="193" t="s">
        <v>313</v>
      </c>
      <c r="BB94" s="193">
        <v>2.5</v>
      </c>
      <c r="BC94" s="96">
        <f>Resumo!W93</f>
        <v>2.5</v>
      </c>
      <c r="BD94" s="193" t="s">
        <v>313</v>
      </c>
      <c r="BE94" s="193">
        <v>3</v>
      </c>
      <c r="BF94" s="96">
        <f>Resumo!X93</f>
        <v>3</v>
      </c>
      <c r="BG94" s="193" t="s">
        <v>313</v>
      </c>
      <c r="BH94" s="193">
        <v>3</v>
      </c>
      <c r="BI94" s="96">
        <f>Resumo!Y93</f>
        <v>3</v>
      </c>
      <c r="BJ94" s="193" t="s">
        <v>313</v>
      </c>
      <c r="BK94" s="193">
        <v>5</v>
      </c>
      <c r="BL94" s="96">
        <f>Resumo!Z93</f>
        <v>5</v>
      </c>
      <c r="BM94" s="192">
        <f t="shared" si="19"/>
        <v>3.7980709342560601</v>
      </c>
      <c r="BN94" s="192">
        <v>3.4827134986225889</v>
      </c>
      <c r="BO94" s="96">
        <f>Resumo!AA93</f>
        <v>3.0714285714285716</v>
      </c>
      <c r="BP94" s="87">
        <v>3.2792793794364568</v>
      </c>
      <c r="BQ94" s="94">
        <v>3.3696656992733232</v>
      </c>
      <c r="BR94" s="96">
        <f>Resumo!AC93</f>
        <v>2.8984159779614327</v>
      </c>
      <c r="BS94" s="192">
        <v>3.2568572468745698</v>
      </c>
      <c r="BT94" s="192">
        <v>3.8351065601065599</v>
      </c>
      <c r="BU94" s="96">
        <f>Resumo!AD93</f>
        <v>3.3615239392719296</v>
      </c>
      <c r="BV94" s="192">
        <v>3.2694689217072477</v>
      </c>
      <c r="BW94" s="192">
        <v>3.2622925893093866</v>
      </c>
      <c r="BX94" s="96">
        <f>Resumo!AE93</f>
        <v>3.3021077564798254</v>
      </c>
    </row>
    <row r="95" spans="2:76">
      <c r="B95" s="37" t="s">
        <v>141</v>
      </c>
      <c r="C95" t="s">
        <v>142</v>
      </c>
      <c r="D95" s="39">
        <v>310</v>
      </c>
      <c r="E95" t="s">
        <v>21</v>
      </c>
      <c r="F95" t="str">
        <f t="shared" si="12"/>
        <v>G</v>
      </c>
      <c r="G95" t="str">
        <f t="shared" si="13"/>
        <v>V</v>
      </c>
      <c r="H95" s="170">
        <v>3</v>
      </c>
      <c r="I95" s="170">
        <v>2</v>
      </c>
      <c r="J95" s="172">
        <f t="shared" si="14"/>
        <v>5</v>
      </c>
      <c r="K95" s="179">
        <v>0.27</v>
      </c>
      <c r="L95" s="176">
        <v>0.2</v>
      </c>
      <c r="M95" s="181">
        <f>Resumo!I94</f>
        <v>0.23809523809523808</v>
      </c>
      <c r="N95" s="171">
        <v>2</v>
      </c>
      <c r="O95" s="171">
        <v>0</v>
      </c>
      <c r="P95" s="172">
        <f t="shared" ref="P95:P111" si="20">SUM(N95:O95)</f>
        <v>2</v>
      </c>
      <c r="Q95" s="187">
        <f t="shared" si="15"/>
        <v>0.66666666666666663</v>
      </c>
      <c r="R95" s="187">
        <f t="shared" si="16"/>
        <v>0</v>
      </c>
      <c r="S95" s="191">
        <f>P95/Resumo!G94</f>
        <v>0.4</v>
      </c>
      <c r="T95" s="192">
        <v>3.82348327566321</v>
      </c>
      <c r="U95" s="192">
        <v>4</v>
      </c>
      <c r="V95" s="96">
        <f>Resumo!L94</f>
        <v>3.8</v>
      </c>
      <c r="W95" s="192">
        <v>3.3333333333333335</v>
      </c>
      <c r="X95" s="192">
        <v>4</v>
      </c>
      <c r="Y95" s="96">
        <f>Resumo!M94</f>
        <v>3.6</v>
      </c>
      <c r="Z95" s="192">
        <v>2.6666666666666665</v>
      </c>
      <c r="AA95" s="192">
        <v>3.5</v>
      </c>
      <c r="AB95" s="96">
        <f>Resumo!N94</f>
        <v>3</v>
      </c>
      <c r="AC95" s="192">
        <v>2.3333333333333335</v>
      </c>
      <c r="AD95" s="192">
        <v>2.5</v>
      </c>
      <c r="AE95" s="96">
        <f>Resumo!O94</f>
        <v>2.4</v>
      </c>
      <c r="AF95" s="192">
        <v>2.6666666666666665</v>
      </c>
      <c r="AG95" s="192">
        <v>2.5</v>
      </c>
      <c r="AH95" s="96">
        <f>Resumo!P94</f>
        <v>2.6</v>
      </c>
      <c r="AI95" s="192">
        <v>3</v>
      </c>
      <c r="AJ95" s="192">
        <v>4</v>
      </c>
      <c r="AK95" s="96">
        <f>Resumo!Q94</f>
        <v>3.4</v>
      </c>
      <c r="AL95" s="192">
        <v>4</v>
      </c>
      <c r="AM95" s="192">
        <v>5</v>
      </c>
      <c r="AN95" s="96">
        <f>Resumo!R94</f>
        <v>4.333333333333333</v>
      </c>
      <c r="AO95" s="192">
        <v>3.6666666666666665</v>
      </c>
      <c r="AP95" s="192">
        <v>4</v>
      </c>
      <c r="AQ95" s="198">
        <f>Resumo!S94</f>
        <v>3.8</v>
      </c>
      <c r="AR95" s="192">
        <v>3</v>
      </c>
      <c r="AS95" s="192">
        <v>2.5</v>
      </c>
      <c r="AT95" s="96">
        <f>Resumo!T94</f>
        <v>2.8</v>
      </c>
      <c r="AU95" s="192">
        <v>4.333333333333333</v>
      </c>
      <c r="AV95" s="192">
        <v>4</v>
      </c>
      <c r="AW95" s="96">
        <f>Resumo!U94</f>
        <v>4.2</v>
      </c>
      <c r="AX95" s="192">
        <v>3.3333333333333335</v>
      </c>
      <c r="AY95" s="192">
        <v>4</v>
      </c>
      <c r="AZ95" s="96">
        <f>Resumo!V94</f>
        <v>3.6</v>
      </c>
      <c r="BA95" s="192">
        <v>3</v>
      </c>
      <c r="BB95" s="192">
        <v>4</v>
      </c>
      <c r="BC95" s="96">
        <f>Resumo!W94</f>
        <v>3.4</v>
      </c>
      <c r="BD95" s="192">
        <v>3</v>
      </c>
      <c r="BE95" s="192">
        <v>3.5</v>
      </c>
      <c r="BF95" s="96">
        <f>Resumo!X94</f>
        <v>3.2</v>
      </c>
      <c r="BG95" s="192">
        <v>3.6666666666666665</v>
      </c>
      <c r="BH95" s="192">
        <v>3.5</v>
      </c>
      <c r="BI95" s="96">
        <f>Resumo!Y94</f>
        <v>3.6</v>
      </c>
      <c r="BJ95" s="192">
        <v>3.6666666666666665</v>
      </c>
      <c r="BK95" s="192">
        <v>4.5</v>
      </c>
      <c r="BL95" s="96">
        <f>Resumo!Z94</f>
        <v>4</v>
      </c>
      <c r="BM95" s="192">
        <f t="shared" si="19"/>
        <v>3.299343329488658</v>
      </c>
      <c r="BN95" s="192">
        <v>3.4827134986225889</v>
      </c>
      <c r="BO95" s="96">
        <f>Resumo!AA94</f>
        <v>3.4488888888888893</v>
      </c>
      <c r="BP95" s="87">
        <v>3.2792793794364568</v>
      </c>
      <c r="BQ95" s="87">
        <v>3.3696656992733232</v>
      </c>
      <c r="BR95" s="96">
        <f>Resumo!AC94</f>
        <v>3.3866666666666672</v>
      </c>
      <c r="BS95" s="192">
        <v>3.2568572468745658</v>
      </c>
      <c r="BT95" s="192">
        <v>3.2527243086899618</v>
      </c>
      <c r="BU95" s="96">
        <f>Resumo!AD94</f>
        <v>3.4030446310322908</v>
      </c>
      <c r="BV95" s="192">
        <v>3.2694689217072477</v>
      </c>
      <c r="BW95" s="192">
        <v>3.2622925893093866</v>
      </c>
      <c r="BX95" s="96">
        <f>Resumo!AE94</f>
        <v>3.3021077564798254</v>
      </c>
    </row>
    <row r="96" spans="2:76">
      <c r="B96" s="37" t="s">
        <v>143</v>
      </c>
      <c r="C96" t="s">
        <v>144</v>
      </c>
      <c r="D96" s="39">
        <v>310</v>
      </c>
      <c r="E96" t="s">
        <v>21</v>
      </c>
      <c r="F96" t="str">
        <f t="shared" si="12"/>
        <v>M</v>
      </c>
      <c r="G96" t="str">
        <f t="shared" si="13"/>
        <v>V</v>
      </c>
      <c r="H96" s="170">
        <v>3</v>
      </c>
      <c r="I96" s="170">
        <v>3</v>
      </c>
      <c r="J96" s="172">
        <f t="shared" si="14"/>
        <v>6</v>
      </c>
      <c r="K96" s="179">
        <v>0.43</v>
      </c>
      <c r="L96" s="176">
        <v>0.6</v>
      </c>
      <c r="M96" s="181">
        <f>Resumo!I95</f>
        <v>0.5</v>
      </c>
      <c r="N96" s="171">
        <v>1</v>
      </c>
      <c r="O96" s="171">
        <v>0</v>
      </c>
      <c r="P96" s="172">
        <f t="shared" si="20"/>
        <v>1</v>
      </c>
      <c r="Q96" s="187">
        <f t="shared" si="15"/>
        <v>0.33333333333333331</v>
      </c>
      <c r="R96" s="187">
        <f t="shared" si="16"/>
        <v>0</v>
      </c>
      <c r="S96" s="191">
        <f>P96/Resumo!G95</f>
        <v>0.16666666666666666</v>
      </c>
      <c r="T96" s="192">
        <v>3.8488956170703599</v>
      </c>
      <c r="U96" s="192">
        <v>3.3333333333333335</v>
      </c>
      <c r="V96" s="96">
        <f>Resumo!L95</f>
        <v>2.8333333333333335</v>
      </c>
      <c r="W96" s="192">
        <v>3.3333333333333335</v>
      </c>
      <c r="X96" s="192">
        <v>4.333333333333333</v>
      </c>
      <c r="Y96" s="96">
        <f>Resumo!M95</f>
        <v>3.8333333333333335</v>
      </c>
      <c r="Z96" s="192">
        <v>3.3333333333333335</v>
      </c>
      <c r="AA96" s="192">
        <v>3</v>
      </c>
      <c r="AB96" s="96">
        <f>Resumo!N95</f>
        <v>3.2</v>
      </c>
      <c r="AC96" s="192">
        <v>2.6666666666666665</v>
      </c>
      <c r="AD96" s="192">
        <v>3.3333333333333335</v>
      </c>
      <c r="AE96" s="96">
        <f>Resumo!O95</f>
        <v>3</v>
      </c>
      <c r="AF96" s="192">
        <v>2</v>
      </c>
      <c r="AG96" s="192">
        <v>3.3333333333333335</v>
      </c>
      <c r="AH96" s="96">
        <f>Resumo!P95</f>
        <v>2.8</v>
      </c>
      <c r="AI96" s="192">
        <v>3.5</v>
      </c>
      <c r="AJ96" s="192">
        <v>3.6666666666666665</v>
      </c>
      <c r="AK96" s="96">
        <f>Resumo!Q95</f>
        <v>3.6</v>
      </c>
      <c r="AL96" s="192">
        <v>1</v>
      </c>
      <c r="AM96" s="192"/>
      <c r="AN96" s="96">
        <f>Resumo!R95</f>
        <v>1</v>
      </c>
      <c r="AO96" s="192">
        <v>3.5</v>
      </c>
      <c r="AP96" s="192">
        <v>4.666666666666667</v>
      </c>
      <c r="AQ96" s="198">
        <f>Resumo!S95</f>
        <v>4.2</v>
      </c>
      <c r="AR96" s="192">
        <v>3.3333333333333335</v>
      </c>
      <c r="AS96" s="192">
        <v>4.666666666666667</v>
      </c>
      <c r="AT96" s="96">
        <f>Resumo!T95</f>
        <v>4</v>
      </c>
      <c r="AU96" s="192">
        <v>3.6666666666666665</v>
      </c>
      <c r="AV96" s="192">
        <v>5</v>
      </c>
      <c r="AW96" s="96">
        <f>Resumo!U95</f>
        <v>4.333333333333333</v>
      </c>
      <c r="AX96" s="192">
        <v>2</v>
      </c>
      <c r="AY96" s="192">
        <v>3.3333333333333335</v>
      </c>
      <c r="AZ96" s="96">
        <f>Resumo!V95</f>
        <v>2.8</v>
      </c>
      <c r="BA96" s="192">
        <v>2.6666666666666665</v>
      </c>
      <c r="BB96" s="192">
        <v>4</v>
      </c>
      <c r="BC96" s="96">
        <f>Resumo!W95</f>
        <v>3.3333333333333335</v>
      </c>
      <c r="BD96" s="192">
        <v>3</v>
      </c>
      <c r="BE96" s="192">
        <v>3.6666666666666665</v>
      </c>
      <c r="BF96" s="96">
        <f>Resumo!X95</f>
        <v>3.3333333333333335</v>
      </c>
      <c r="BG96" s="192">
        <v>2.5</v>
      </c>
      <c r="BH96" s="192">
        <v>3.6666666666666665</v>
      </c>
      <c r="BI96" s="96">
        <f>Resumo!Y95</f>
        <v>3.2</v>
      </c>
      <c r="BJ96" s="192">
        <v>4</v>
      </c>
      <c r="BK96" s="192">
        <v>4.666666666666667</v>
      </c>
      <c r="BL96" s="96">
        <f>Resumo!Z95</f>
        <v>4.4000000000000004</v>
      </c>
      <c r="BM96" s="192">
        <f t="shared" si="19"/>
        <v>2.9565930411380239</v>
      </c>
      <c r="BN96" s="192">
        <v>3.4827134986225889</v>
      </c>
      <c r="BO96" s="96">
        <f>Resumo!AA95</f>
        <v>3.324444444444445</v>
      </c>
      <c r="BP96" s="87">
        <v>3.2792793794364568</v>
      </c>
      <c r="BQ96" s="87">
        <v>3.3696656992733232</v>
      </c>
      <c r="BR96" s="96">
        <f>Resumo!AC95</f>
        <v>3.3866666666666672</v>
      </c>
      <c r="BS96" s="192">
        <v>3.2568572468745658</v>
      </c>
      <c r="BT96" s="192">
        <v>3.2527243086899618</v>
      </c>
      <c r="BU96" s="96">
        <f>Resumo!AD95</f>
        <v>3.4030446310322908</v>
      </c>
      <c r="BV96" s="192">
        <v>3.2694689217072477</v>
      </c>
      <c r="BW96" s="192">
        <v>3.2622925893093866</v>
      </c>
      <c r="BX96" s="96">
        <f>Resumo!AE95</f>
        <v>3.3021077564798254</v>
      </c>
    </row>
    <row r="97" spans="2:76">
      <c r="B97" s="37" t="s">
        <v>221</v>
      </c>
      <c r="C97" t="s">
        <v>222</v>
      </c>
      <c r="D97" s="39">
        <v>311</v>
      </c>
      <c r="E97" t="s">
        <v>22</v>
      </c>
      <c r="F97" t="str">
        <f t="shared" si="12"/>
        <v>G</v>
      </c>
      <c r="G97" t="str">
        <f t="shared" si="13"/>
        <v>V</v>
      </c>
      <c r="H97" s="170">
        <v>2</v>
      </c>
      <c r="I97" s="170">
        <v>5</v>
      </c>
      <c r="J97" s="172">
        <f t="shared" si="14"/>
        <v>7</v>
      </c>
      <c r="K97" s="179">
        <v>0.28999999999999998</v>
      </c>
      <c r="L97" s="176">
        <v>0.42</v>
      </c>
      <c r="M97" s="181">
        <f>Resumo!I96</f>
        <v>0.36842105263157893</v>
      </c>
      <c r="N97" s="171">
        <v>0</v>
      </c>
      <c r="O97" s="171">
        <v>1</v>
      </c>
      <c r="P97" s="172">
        <f t="shared" si="20"/>
        <v>1</v>
      </c>
      <c r="Q97" s="187">
        <f t="shared" si="15"/>
        <v>0</v>
      </c>
      <c r="R97" s="187">
        <f t="shared" si="16"/>
        <v>0.2</v>
      </c>
      <c r="S97" s="191">
        <f>P97/Resumo!G96</f>
        <v>0.14285714285714285</v>
      </c>
      <c r="T97" s="192">
        <v>3.8743079584775</v>
      </c>
      <c r="U97" s="192">
        <v>2.8</v>
      </c>
      <c r="V97" s="96">
        <f>Resumo!L96</f>
        <v>3.1428571428571428</v>
      </c>
      <c r="W97" s="192">
        <v>4</v>
      </c>
      <c r="X97" s="192">
        <v>3.2</v>
      </c>
      <c r="Y97" s="96">
        <f>Resumo!M96</f>
        <v>3.4285714285714284</v>
      </c>
      <c r="Z97" s="192">
        <v>3.5</v>
      </c>
      <c r="AA97" s="192">
        <v>2.2000000000000002</v>
      </c>
      <c r="AB97" s="96">
        <f>Resumo!N96</f>
        <v>2.5714285714285716</v>
      </c>
      <c r="AC97" s="192">
        <v>3.5</v>
      </c>
      <c r="AD97" s="192">
        <v>2.4</v>
      </c>
      <c r="AE97" s="96">
        <f>Resumo!O96</f>
        <v>2.7142857142857144</v>
      </c>
      <c r="AF97" s="192">
        <v>3</v>
      </c>
      <c r="AG97" s="192">
        <v>2.6</v>
      </c>
      <c r="AH97" s="96">
        <f>Resumo!P96</f>
        <v>2.7142857142857144</v>
      </c>
      <c r="AI97" s="192">
        <v>2.5</v>
      </c>
      <c r="AJ97" s="192">
        <v>2.6</v>
      </c>
      <c r="AK97" s="96">
        <f>Resumo!Q96</f>
        <v>2.5714285714285716</v>
      </c>
      <c r="AL97" s="192">
        <v>3</v>
      </c>
      <c r="AM97" s="192">
        <v>1</v>
      </c>
      <c r="AN97" s="96">
        <f>Resumo!R96</f>
        <v>2</v>
      </c>
      <c r="AO97" s="192">
        <v>2.5</v>
      </c>
      <c r="AP97" s="192">
        <v>3.4</v>
      </c>
      <c r="AQ97" s="198">
        <f>Resumo!S96</f>
        <v>3.1428571428571428</v>
      </c>
      <c r="AR97" s="192">
        <v>4.5</v>
      </c>
      <c r="AS97" s="192">
        <v>4.4000000000000004</v>
      </c>
      <c r="AT97" s="96">
        <f>Resumo!T96</f>
        <v>4.4285714285714288</v>
      </c>
      <c r="AU97" s="192">
        <v>4</v>
      </c>
      <c r="AV97" s="192">
        <v>4.2</v>
      </c>
      <c r="AW97" s="96">
        <f>Resumo!U96</f>
        <v>4.1428571428571432</v>
      </c>
      <c r="AX97" s="192">
        <v>4.5</v>
      </c>
      <c r="AY97" s="192">
        <v>3</v>
      </c>
      <c r="AZ97" s="96">
        <f>Resumo!V96</f>
        <v>3.4285714285714284</v>
      </c>
      <c r="BA97" s="192">
        <v>4</v>
      </c>
      <c r="BB97" s="192">
        <v>3.2</v>
      </c>
      <c r="BC97" s="96">
        <f>Resumo!W96</f>
        <v>3.4285714285714284</v>
      </c>
      <c r="BD97" s="192">
        <v>3.5</v>
      </c>
      <c r="BE97" s="192">
        <v>2.8</v>
      </c>
      <c r="BF97" s="96">
        <f>Resumo!X96</f>
        <v>3</v>
      </c>
      <c r="BG97" s="192">
        <v>3</v>
      </c>
      <c r="BH97" s="192">
        <v>3.6</v>
      </c>
      <c r="BI97" s="96">
        <f>Resumo!Y96</f>
        <v>3.5</v>
      </c>
      <c r="BJ97" s="192">
        <v>5</v>
      </c>
      <c r="BK97" s="192">
        <v>4</v>
      </c>
      <c r="BL97" s="96">
        <f>Resumo!Z96</f>
        <v>4.2857142857142856</v>
      </c>
      <c r="BM97" s="192">
        <f t="shared" si="19"/>
        <v>3.6249538638984999</v>
      </c>
      <c r="BN97" s="192">
        <v>3.4827134986225889</v>
      </c>
      <c r="BO97" s="96">
        <f>Resumo!AA96</f>
        <v>3.2333333333333334</v>
      </c>
      <c r="BP97" s="87">
        <v>3.2792793794364568</v>
      </c>
      <c r="BQ97" s="87">
        <v>3.3696656992733232</v>
      </c>
      <c r="BR97" s="96">
        <f>Resumo!AC96</f>
        <v>3.7045454545454546</v>
      </c>
      <c r="BS97" s="192">
        <v>3.2568572468745658</v>
      </c>
      <c r="BT97" s="192">
        <v>3.2527243086899618</v>
      </c>
      <c r="BU97" s="96">
        <f>Resumo!AD96</f>
        <v>3.4030446310322908</v>
      </c>
      <c r="BV97" s="192">
        <v>3.2694689217072477</v>
      </c>
      <c r="BW97" s="192">
        <v>3.2622925893093866</v>
      </c>
      <c r="BX97" s="96">
        <f>Resumo!AE96</f>
        <v>3.3021077564798254</v>
      </c>
    </row>
    <row r="98" spans="2:76">
      <c r="B98" s="37" t="s">
        <v>130</v>
      </c>
      <c r="C98" t="s">
        <v>131</v>
      </c>
      <c r="D98" s="39">
        <v>311</v>
      </c>
      <c r="E98" t="s">
        <v>22</v>
      </c>
      <c r="F98" t="str">
        <f t="shared" ref="F98:F111" si="21">+MID(B98,4,1)</f>
        <v>M</v>
      </c>
      <c r="G98" t="str">
        <f t="shared" ref="G98:G111" si="22">+MID(B98,1,1)</f>
        <v>V</v>
      </c>
      <c r="H98" s="170">
        <v>1</v>
      </c>
      <c r="I98" s="170">
        <v>1</v>
      </c>
      <c r="J98" s="172">
        <f t="shared" si="14"/>
        <v>2</v>
      </c>
      <c r="K98" s="179">
        <v>1</v>
      </c>
      <c r="L98" s="176">
        <v>1</v>
      </c>
      <c r="M98" s="181">
        <f>Resumo!I97</f>
        <v>1</v>
      </c>
      <c r="N98" s="171">
        <v>1</v>
      </c>
      <c r="O98" s="171">
        <v>1</v>
      </c>
      <c r="P98" s="172">
        <f t="shared" si="20"/>
        <v>2</v>
      </c>
      <c r="Q98" s="187">
        <f t="shared" si="15"/>
        <v>1</v>
      </c>
      <c r="R98" s="187">
        <f t="shared" si="16"/>
        <v>1</v>
      </c>
      <c r="S98" s="191">
        <f>P98/Resumo!G97</f>
        <v>1</v>
      </c>
      <c r="T98" s="192">
        <v>3.8997202998846601</v>
      </c>
      <c r="U98" s="192">
        <v>4</v>
      </c>
      <c r="V98" s="96">
        <f>Resumo!L97</f>
        <v>4.5</v>
      </c>
      <c r="W98" s="192">
        <v>5</v>
      </c>
      <c r="X98" s="192">
        <v>4</v>
      </c>
      <c r="Y98" s="96">
        <f>Resumo!M97</f>
        <v>4.5</v>
      </c>
      <c r="Z98" s="192">
        <v>5</v>
      </c>
      <c r="AA98" s="192">
        <v>3</v>
      </c>
      <c r="AB98" s="96">
        <f>Resumo!N97</f>
        <v>4</v>
      </c>
      <c r="AC98" s="192">
        <v>5</v>
      </c>
      <c r="AD98" s="192">
        <v>2</v>
      </c>
      <c r="AE98" s="96">
        <f>Resumo!O97</f>
        <v>3.5</v>
      </c>
      <c r="AF98" s="192">
        <v>5</v>
      </c>
      <c r="AG98" s="192">
        <v>4</v>
      </c>
      <c r="AH98" s="96">
        <f>Resumo!P97</f>
        <v>4.5</v>
      </c>
      <c r="AI98" s="192">
        <v>5</v>
      </c>
      <c r="AJ98" s="192">
        <v>4</v>
      </c>
      <c r="AK98" s="96">
        <f>Resumo!Q97</f>
        <v>4.5</v>
      </c>
      <c r="AL98" s="192">
        <v>5</v>
      </c>
      <c r="AM98" s="192">
        <v>2</v>
      </c>
      <c r="AN98" s="96">
        <f>Resumo!R97</f>
        <v>3.5</v>
      </c>
      <c r="AO98" s="192">
        <v>5</v>
      </c>
      <c r="AP98" s="192">
        <v>4</v>
      </c>
      <c r="AQ98" s="198">
        <f>Resumo!S97</f>
        <v>4.5</v>
      </c>
      <c r="AR98" s="192">
        <v>5</v>
      </c>
      <c r="AS98" s="192">
        <v>3</v>
      </c>
      <c r="AT98" s="96">
        <f>Resumo!T97</f>
        <v>4</v>
      </c>
      <c r="AU98" s="192">
        <v>5</v>
      </c>
      <c r="AV98" s="192">
        <v>4</v>
      </c>
      <c r="AW98" s="96">
        <f>Resumo!U97</f>
        <v>4.5</v>
      </c>
      <c r="AX98" s="192">
        <v>5</v>
      </c>
      <c r="AY98" s="192">
        <v>4</v>
      </c>
      <c r="AZ98" s="96">
        <f>Resumo!V97</f>
        <v>4.5</v>
      </c>
      <c r="BA98" s="192">
        <v>5</v>
      </c>
      <c r="BB98" s="192">
        <v>5</v>
      </c>
      <c r="BC98" s="96">
        <f>Resumo!W97</f>
        <v>5</v>
      </c>
      <c r="BD98" s="192">
        <v>5</v>
      </c>
      <c r="BE98" s="192">
        <v>4</v>
      </c>
      <c r="BF98" s="96">
        <f>Resumo!X97</f>
        <v>4.5</v>
      </c>
      <c r="BG98" s="192">
        <v>5</v>
      </c>
      <c r="BH98" s="192">
        <v>3</v>
      </c>
      <c r="BI98" s="96">
        <f>Resumo!Y97</f>
        <v>4</v>
      </c>
      <c r="BJ98" s="192">
        <v>5</v>
      </c>
      <c r="BK98" s="192">
        <v>4</v>
      </c>
      <c r="BL98" s="96">
        <f>Resumo!Z97</f>
        <v>4.5</v>
      </c>
      <c r="BM98" s="192">
        <f t="shared" si="19"/>
        <v>4.9266480199923111</v>
      </c>
      <c r="BN98" s="192">
        <v>3.4827134986225889</v>
      </c>
      <c r="BO98" s="96">
        <f>Resumo!AA97</f>
        <v>4.3</v>
      </c>
      <c r="BP98" s="87">
        <v>3.2792793794364568</v>
      </c>
      <c r="BQ98" s="87">
        <v>3.3696656992733232</v>
      </c>
      <c r="BR98" s="96">
        <f>Resumo!AC97</f>
        <v>3.7045454545454546</v>
      </c>
      <c r="BS98" s="192">
        <v>3.2568572468745658</v>
      </c>
      <c r="BT98" s="192">
        <v>3.2527243086899618</v>
      </c>
      <c r="BU98" s="96">
        <f>Resumo!AD97</f>
        <v>3.4030446310322908</v>
      </c>
      <c r="BV98" s="192">
        <v>3.2694689217072477</v>
      </c>
      <c r="BW98" s="192">
        <v>3.2622925893093866</v>
      </c>
      <c r="BX98" s="96">
        <f>Resumo!AE97</f>
        <v>3.3021077564798254</v>
      </c>
    </row>
    <row r="99" spans="2:76">
      <c r="B99" s="37" t="s">
        <v>180</v>
      </c>
      <c r="C99" t="s">
        <v>181</v>
      </c>
      <c r="D99" s="39">
        <v>311</v>
      </c>
      <c r="E99" t="s">
        <v>22</v>
      </c>
      <c r="F99" t="str">
        <f t="shared" si="21"/>
        <v>M</v>
      </c>
      <c r="G99" t="str">
        <f t="shared" si="22"/>
        <v>V</v>
      </c>
      <c r="H99" s="170">
        <v>1</v>
      </c>
      <c r="I99" s="170">
        <v>0</v>
      </c>
      <c r="J99" s="172">
        <f t="shared" si="14"/>
        <v>1</v>
      </c>
      <c r="K99" s="179">
        <v>0.17</v>
      </c>
      <c r="L99" s="176">
        <v>0</v>
      </c>
      <c r="M99" s="181">
        <f>Resumo!I98</f>
        <v>0.14285714285714285</v>
      </c>
      <c r="N99" s="171">
        <v>1</v>
      </c>
      <c r="O99" s="171">
        <v>0</v>
      </c>
      <c r="P99" s="172">
        <f t="shared" si="20"/>
        <v>1</v>
      </c>
      <c r="Q99" s="187">
        <f t="shared" si="15"/>
        <v>1</v>
      </c>
      <c r="R99" s="188" t="s">
        <v>313</v>
      </c>
      <c r="S99" s="191">
        <f>P99/Resumo!G98</f>
        <v>1</v>
      </c>
      <c r="T99" s="192">
        <v>3.9251326412918099</v>
      </c>
      <c r="U99" s="192" t="s">
        <v>313</v>
      </c>
      <c r="V99" s="96">
        <f>Resumo!L98</f>
        <v>3</v>
      </c>
      <c r="W99" s="192">
        <v>4</v>
      </c>
      <c r="X99" s="192" t="s">
        <v>313</v>
      </c>
      <c r="Y99" s="96">
        <f>Resumo!M98</f>
        <v>4</v>
      </c>
      <c r="Z99" s="192">
        <v>4</v>
      </c>
      <c r="AA99" s="192" t="s">
        <v>313</v>
      </c>
      <c r="AB99" s="96">
        <f>Resumo!N98</f>
        <v>4</v>
      </c>
      <c r="AC99" s="192">
        <v>3</v>
      </c>
      <c r="AD99" s="192" t="s">
        <v>313</v>
      </c>
      <c r="AE99" s="96">
        <f>Resumo!O98</f>
        <v>3</v>
      </c>
      <c r="AF99" s="192">
        <v>2</v>
      </c>
      <c r="AG99" s="192" t="s">
        <v>313</v>
      </c>
      <c r="AH99" s="96">
        <f>Resumo!P98</f>
        <v>2</v>
      </c>
      <c r="AI99" s="192">
        <v>3</v>
      </c>
      <c r="AJ99" s="192"/>
      <c r="AK99" s="96">
        <f>Resumo!Q98</f>
        <v>3</v>
      </c>
      <c r="AL99" s="192"/>
      <c r="AM99" s="192"/>
      <c r="AN99" s="96">
        <f>Resumo!R98</f>
        <v>0</v>
      </c>
      <c r="AO99" s="192">
        <v>3</v>
      </c>
      <c r="AP99" s="192" t="s">
        <v>313</v>
      </c>
      <c r="AQ99" s="198">
        <f>Resumo!S98</f>
        <v>3</v>
      </c>
      <c r="AR99" s="192">
        <v>3</v>
      </c>
      <c r="AS99" s="192" t="s">
        <v>313</v>
      </c>
      <c r="AT99" s="96">
        <f>Resumo!T98</f>
        <v>3</v>
      </c>
      <c r="AU99" s="192">
        <v>5</v>
      </c>
      <c r="AV99" s="192"/>
      <c r="AW99" s="96">
        <f>Resumo!U98</f>
        <v>5</v>
      </c>
      <c r="AX99" s="192">
        <v>4</v>
      </c>
      <c r="AY99" s="192"/>
      <c r="AZ99" s="96">
        <f>Resumo!V98</f>
        <v>4</v>
      </c>
      <c r="BA99" s="192">
        <v>4</v>
      </c>
      <c r="BB99" s="192"/>
      <c r="BC99" s="96">
        <f>Resumo!W98</f>
        <v>4</v>
      </c>
      <c r="BD99" s="192">
        <v>4</v>
      </c>
      <c r="BE99" s="192"/>
      <c r="BF99" s="96">
        <f>Resumo!X98</f>
        <v>4</v>
      </c>
      <c r="BG99" s="192">
        <v>4</v>
      </c>
      <c r="BH99" s="192"/>
      <c r="BI99" s="96">
        <f>Resumo!Y98</f>
        <v>4</v>
      </c>
      <c r="BJ99" s="192">
        <v>4</v>
      </c>
      <c r="BK99" s="192" t="s">
        <v>313</v>
      </c>
      <c r="BL99" s="96">
        <f>Resumo!Z98</f>
        <v>4</v>
      </c>
      <c r="BM99" s="192">
        <f t="shared" si="19"/>
        <v>3.6375094743779863</v>
      </c>
      <c r="BN99" s="192">
        <v>3.4827134986225889</v>
      </c>
      <c r="BO99" s="96">
        <f>Resumo!AA98</f>
        <v>3.5714285714285716</v>
      </c>
      <c r="BP99" s="87">
        <v>3.2792793794364568</v>
      </c>
      <c r="BQ99" s="87">
        <v>3.3696656992733232</v>
      </c>
      <c r="BR99" s="96">
        <f>Resumo!AC98</f>
        <v>3.7045454545454546</v>
      </c>
      <c r="BS99" s="192">
        <v>3.2568572468745658</v>
      </c>
      <c r="BT99" s="192">
        <v>3.2527243086899618</v>
      </c>
      <c r="BU99" s="96">
        <f>Resumo!AD98</f>
        <v>3.4030446310322908</v>
      </c>
      <c r="BV99" s="192">
        <v>3.2694689217072477</v>
      </c>
      <c r="BW99" s="192">
        <v>3.2622925893093866</v>
      </c>
      <c r="BX99" s="96">
        <f>Resumo!AE98</f>
        <v>3.3021077564798254</v>
      </c>
    </row>
    <row r="100" spans="2:76">
      <c r="B100" s="37" t="s">
        <v>77</v>
      </c>
      <c r="C100" t="s">
        <v>78</v>
      </c>
      <c r="D100" s="39">
        <v>312</v>
      </c>
      <c r="E100" t="s">
        <v>16</v>
      </c>
      <c r="F100" t="str">
        <f t="shared" si="21"/>
        <v>G</v>
      </c>
      <c r="G100" t="str">
        <f t="shared" si="22"/>
        <v>V</v>
      </c>
      <c r="H100" s="170">
        <v>0</v>
      </c>
      <c r="I100" s="170">
        <v>5</v>
      </c>
      <c r="J100" s="173">
        <f t="shared" si="14"/>
        <v>5</v>
      </c>
      <c r="K100" s="179">
        <v>0</v>
      </c>
      <c r="L100" s="176">
        <v>0.42</v>
      </c>
      <c r="M100" s="181">
        <f>Resumo!I99</f>
        <v>0.33333333333333331</v>
      </c>
      <c r="N100" s="171">
        <v>0</v>
      </c>
      <c r="O100" s="171">
        <v>4</v>
      </c>
      <c r="P100" s="172">
        <f t="shared" si="20"/>
        <v>4</v>
      </c>
      <c r="Q100" s="188" t="s">
        <v>313</v>
      </c>
      <c r="R100" s="187">
        <f t="shared" si="16"/>
        <v>0.8</v>
      </c>
      <c r="S100" s="191">
        <f>P100/Resumo!G99</f>
        <v>0.8</v>
      </c>
      <c r="T100" s="192" t="s">
        <v>313</v>
      </c>
      <c r="U100" s="192">
        <v>3.2</v>
      </c>
      <c r="V100" s="96">
        <f>Resumo!L99</f>
        <v>3.2</v>
      </c>
      <c r="W100" s="192" t="s">
        <v>313</v>
      </c>
      <c r="X100" s="192">
        <v>3</v>
      </c>
      <c r="Y100" s="96">
        <f>Resumo!M99</f>
        <v>3</v>
      </c>
      <c r="Z100" s="192" t="s">
        <v>313</v>
      </c>
      <c r="AA100" s="192">
        <v>2.6</v>
      </c>
      <c r="AB100" s="96">
        <f>Resumo!N99</f>
        <v>2.6</v>
      </c>
      <c r="AC100" s="192" t="s">
        <v>313</v>
      </c>
      <c r="AD100" s="192">
        <v>2.2000000000000002</v>
      </c>
      <c r="AE100" s="96">
        <f>Resumo!O99</f>
        <v>2.2000000000000002</v>
      </c>
      <c r="AF100" s="192" t="s">
        <v>313</v>
      </c>
      <c r="AG100" s="192">
        <v>3.6</v>
      </c>
      <c r="AH100" s="96">
        <f>Resumo!P99</f>
        <v>3.6</v>
      </c>
      <c r="AI100" s="192" t="s">
        <v>313</v>
      </c>
      <c r="AJ100" s="192">
        <v>3.2</v>
      </c>
      <c r="AK100" s="96">
        <f>Resumo!Q99</f>
        <v>3.2</v>
      </c>
      <c r="AL100" s="192" t="s">
        <v>313</v>
      </c>
      <c r="AM100" s="192">
        <v>2.25</v>
      </c>
      <c r="AN100" s="96">
        <f>Resumo!R99</f>
        <v>2.25</v>
      </c>
      <c r="AO100" s="192" t="s">
        <v>313</v>
      </c>
      <c r="AP100" s="192">
        <v>3.2</v>
      </c>
      <c r="AQ100" s="198">
        <f>Resumo!S99</f>
        <v>3.2</v>
      </c>
      <c r="AR100" s="192" t="s">
        <v>313</v>
      </c>
      <c r="AS100" s="192">
        <v>3.4</v>
      </c>
      <c r="AT100" s="96">
        <f>Resumo!T99</f>
        <v>3.4</v>
      </c>
      <c r="AU100" s="192" t="s">
        <v>313</v>
      </c>
      <c r="AV100" s="192">
        <v>3.4</v>
      </c>
      <c r="AW100" s="96">
        <f>Resumo!U99</f>
        <v>3.4</v>
      </c>
      <c r="AX100" s="192" t="s">
        <v>313</v>
      </c>
      <c r="AY100" s="192">
        <v>3</v>
      </c>
      <c r="AZ100" s="96">
        <f>Resumo!V99</f>
        <v>3</v>
      </c>
      <c r="BA100" s="192" t="s">
        <v>313</v>
      </c>
      <c r="BB100" s="192">
        <v>3.2</v>
      </c>
      <c r="BC100" s="96">
        <f>Resumo!W99</f>
        <v>3.2</v>
      </c>
      <c r="BD100" s="192" t="s">
        <v>313</v>
      </c>
      <c r="BE100" s="192">
        <v>3.25</v>
      </c>
      <c r="BF100" s="96">
        <f>Resumo!X99</f>
        <v>3.25</v>
      </c>
      <c r="BG100" s="192" t="s">
        <v>313</v>
      </c>
      <c r="BH100" s="192">
        <v>3</v>
      </c>
      <c r="BI100" s="96">
        <f>Resumo!Y99</f>
        <v>3</v>
      </c>
      <c r="BJ100" s="192" t="s">
        <v>313</v>
      </c>
      <c r="BK100" s="192">
        <v>3.8</v>
      </c>
      <c r="BL100" s="96">
        <f>Resumo!Z99</f>
        <v>3.8</v>
      </c>
      <c r="BM100" s="192" t="s">
        <v>313</v>
      </c>
      <c r="BN100" s="192">
        <v>3.4827134986225889</v>
      </c>
      <c r="BO100" s="96">
        <f>Resumo!AA99</f>
        <v>3.0866666666666664</v>
      </c>
      <c r="BP100" s="87">
        <v>3.2792793794364568</v>
      </c>
      <c r="BQ100" s="87">
        <v>3.3696656992733232</v>
      </c>
      <c r="BR100" s="96">
        <f>Resumo!AC99</f>
        <v>3.3532709106369807</v>
      </c>
      <c r="BS100" s="192">
        <v>3.2568572468745658</v>
      </c>
      <c r="BT100" s="192">
        <v>3.8351065601065599</v>
      </c>
      <c r="BU100" s="96">
        <f>Resumo!AD99</f>
        <v>3.3615239392719296</v>
      </c>
      <c r="BV100" s="192">
        <v>3.2694689217072477</v>
      </c>
      <c r="BW100" s="192">
        <v>3.2622925893093866</v>
      </c>
      <c r="BX100" s="96">
        <f>Resumo!AE99</f>
        <v>3.3021077564798254</v>
      </c>
    </row>
    <row r="101" spans="2:76">
      <c r="B101" s="37" t="s">
        <v>79</v>
      </c>
      <c r="C101" t="s">
        <v>80</v>
      </c>
      <c r="D101" s="39">
        <v>312</v>
      </c>
      <c r="E101" t="s">
        <v>16</v>
      </c>
      <c r="F101" t="str">
        <f t="shared" si="21"/>
        <v>G</v>
      </c>
      <c r="G101" t="str">
        <f t="shared" si="22"/>
        <v>V</v>
      </c>
      <c r="H101" s="170">
        <v>0</v>
      </c>
      <c r="I101" s="170">
        <v>5</v>
      </c>
      <c r="J101" s="173">
        <f t="shared" si="14"/>
        <v>5</v>
      </c>
      <c r="K101" s="179">
        <v>0</v>
      </c>
      <c r="L101" s="180">
        <v>0.28000000000000003</v>
      </c>
      <c r="M101" s="181">
        <f>Resumo!I100</f>
        <v>0.22727272727272727</v>
      </c>
      <c r="N101" s="171">
        <v>0</v>
      </c>
      <c r="O101" s="171">
        <v>5</v>
      </c>
      <c r="P101" s="172">
        <f t="shared" si="20"/>
        <v>5</v>
      </c>
      <c r="Q101" s="188" t="s">
        <v>313</v>
      </c>
      <c r="R101" s="187">
        <f t="shared" si="16"/>
        <v>1</v>
      </c>
      <c r="S101" s="191">
        <f>P101/Resumo!G100</f>
        <v>1</v>
      </c>
      <c r="T101" s="192" t="s">
        <v>313</v>
      </c>
      <c r="U101" s="192">
        <f>2.8</f>
        <v>2.8</v>
      </c>
      <c r="V101" s="96">
        <f>Resumo!L100</f>
        <v>2.8</v>
      </c>
      <c r="W101" s="192" t="s">
        <v>313</v>
      </c>
      <c r="X101" s="192">
        <v>2.8</v>
      </c>
      <c r="Y101" s="96">
        <f>Resumo!M100</f>
        <v>2.8</v>
      </c>
      <c r="Z101" s="192" t="s">
        <v>313</v>
      </c>
      <c r="AA101" s="192">
        <v>2.2000000000000002</v>
      </c>
      <c r="AB101" s="96">
        <f>Resumo!N100</f>
        <v>2.2000000000000002</v>
      </c>
      <c r="AC101" s="192" t="s">
        <v>313</v>
      </c>
      <c r="AD101" s="192">
        <v>2</v>
      </c>
      <c r="AE101" s="96">
        <f>Resumo!O100</f>
        <v>2</v>
      </c>
      <c r="AF101" s="192" t="s">
        <v>313</v>
      </c>
      <c r="AG101" s="192">
        <v>2</v>
      </c>
      <c r="AH101" s="96">
        <f>Resumo!P100</f>
        <v>2</v>
      </c>
      <c r="AI101" s="192" t="s">
        <v>313</v>
      </c>
      <c r="AJ101" s="192">
        <v>2</v>
      </c>
      <c r="AK101" s="96">
        <f>Resumo!Q100</f>
        <v>2</v>
      </c>
      <c r="AL101" s="192" t="s">
        <v>313</v>
      </c>
      <c r="AM101" s="192">
        <v>3.8</v>
      </c>
      <c r="AN101" s="96">
        <f>Resumo!R100</f>
        <v>3.8</v>
      </c>
      <c r="AO101" s="192" t="s">
        <v>313</v>
      </c>
      <c r="AP101" s="192">
        <f>2.8</f>
        <v>2.8</v>
      </c>
      <c r="AQ101" s="198">
        <f>Resumo!S100</f>
        <v>2.8</v>
      </c>
      <c r="AR101" s="192" t="s">
        <v>313</v>
      </c>
      <c r="AS101" s="192">
        <f>3.2</f>
        <v>3.2</v>
      </c>
      <c r="AT101" s="96">
        <f>Resumo!T100</f>
        <v>3.2</v>
      </c>
      <c r="AU101" s="192" t="s">
        <v>313</v>
      </c>
      <c r="AV101" s="192">
        <f>3.4</f>
        <v>3.4</v>
      </c>
      <c r="AW101" s="96">
        <f>Resumo!U100</f>
        <v>3.4</v>
      </c>
      <c r="AX101" s="192" t="s">
        <v>313</v>
      </c>
      <c r="AY101" s="192">
        <f>2.6</f>
        <v>2.6</v>
      </c>
      <c r="AZ101" s="96">
        <f>Resumo!V100</f>
        <v>2.6</v>
      </c>
      <c r="BA101" s="192" t="s">
        <v>313</v>
      </c>
      <c r="BB101" s="192">
        <f>3.2</f>
        <v>3.2</v>
      </c>
      <c r="BC101" s="96">
        <f>Resumo!W100</f>
        <v>3.2</v>
      </c>
      <c r="BD101" s="192" t="s">
        <v>313</v>
      </c>
      <c r="BE101" s="192">
        <f>3.2</f>
        <v>3.2</v>
      </c>
      <c r="BF101" s="96">
        <f>Resumo!X100</f>
        <v>3.2</v>
      </c>
      <c r="BG101" s="192" t="s">
        <v>313</v>
      </c>
      <c r="BH101" s="192">
        <f>3</f>
        <v>3</v>
      </c>
      <c r="BI101" s="96">
        <f>Resumo!Y100</f>
        <v>3</v>
      </c>
      <c r="BJ101" s="192" t="s">
        <v>313</v>
      </c>
      <c r="BK101" s="192">
        <f>2.8</f>
        <v>2.8</v>
      </c>
      <c r="BL101" s="96">
        <f>Resumo!Z100</f>
        <v>2.8</v>
      </c>
      <c r="BM101" s="192" t="s">
        <v>313</v>
      </c>
      <c r="BN101" s="192">
        <v>3.4827134986225889</v>
      </c>
      <c r="BO101" s="96">
        <f>Resumo!AA100</f>
        <v>2.7866666666666671</v>
      </c>
      <c r="BP101" s="87">
        <v>3.2792793794364568</v>
      </c>
      <c r="BQ101" s="87">
        <v>3.3696656992733232</v>
      </c>
      <c r="BR101" s="96">
        <f>Resumo!AC100</f>
        <v>3.3532709106369807</v>
      </c>
      <c r="BS101" s="192">
        <v>3.2568572468745658</v>
      </c>
      <c r="BT101" s="192">
        <v>3.8351065601065599</v>
      </c>
      <c r="BU101" s="96">
        <f>Resumo!AD100</f>
        <v>3.3615239392719296</v>
      </c>
      <c r="BV101" s="192">
        <v>3.2694689217072477</v>
      </c>
      <c r="BW101" s="192">
        <v>3.2622925893093866</v>
      </c>
      <c r="BX101" s="96">
        <f>Resumo!AE100</f>
        <v>3.3021077564798254</v>
      </c>
    </row>
    <row r="102" spans="2:76">
      <c r="B102" s="37" t="s">
        <v>81</v>
      </c>
      <c r="C102" t="s">
        <v>82</v>
      </c>
      <c r="D102" s="39">
        <v>312</v>
      </c>
      <c r="E102" t="s">
        <v>16</v>
      </c>
      <c r="F102" t="str">
        <f t="shared" si="21"/>
        <v>G</v>
      </c>
      <c r="G102" t="str">
        <f t="shared" si="22"/>
        <v>V</v>
      </c>
      <c r="H102" s="170">
        <v>1</v>
      </c>
      <c r="I102" s="170">
        <v>0</v>
      </c>
      <c r="J102" s="173">
        <f t="shared" si="14"/>
        <v>1</v>
      </c>
      <c r="K102" s="179">
        <v>0.2</v>
      </c>
      <c r="L102" s="179">
        <v>0</v>
      </c>
      <c r="M102" s="181">
        <f>Resumo!I101</f>
        <v>9.0909090909090912E-2</v>
      </c>
      <c r="N102" s="171">
        <v>1</v>
      </c>
      <c r="O102" s="171">
        <v>0</v>
      </c>
      <c r="P102" s="172">
        <f t="shared" si="20"/>
        <v>1</v>
      </c>
      <c r="Q102" s="187">
        <f t="shared" si="15"/>
        <v>1</v>
      </c>
      <c r="R102" s="188" t="s">
        <v>313</v>
      </c>
      <c r="S102" s="191">
        <f>P102/Resumo!G101</f>
        <v>1</v>
      </c>
      <c r="T102" s="192">
        <v>4.00136966551326</v>
      </c>
      <c r="U102" s="192" t="s">
        <v>313</v>
      </c>
      <c r="V102" s="96">
        <f>Resumo!L101</f>
        <v>3</v>
      </c>
      <c r="W102" s="192">
        <v>3</v>
      </c>
      <c r="X102" s="192" t="s">
        <v>313</v>
      </c>
      <c r="Y102" s="96">
        <f>Resumo!M101</f>
        <v>3</v>
      </c>
      <c r="Z102" s="192">
        <v>4</v>
      </c>
      <c r="AA102" s="192" t="s">
        <v>313</v>
      </c>
      <c r="AB102" s="96">
        <f>Resumo!N101</f>
        <v>4</v>
      </c>
      <c r="AC102" s="192">
        <v>4</v>
      </c>
      <c r="AD102" s="192" t="s">
        <v>313</v>
      </c>
      <c r="AE102" s="96">
        <f>Resumo!O101</f>
        <v>4</v>
      </c>
      <c r="AF102" s="192">
        <v>2</v>
      </c>
      <c r="AG102" s="192" t="s">
        <v>313</v>
      </c>
      <c r="AH102" s="96">
        <f>Resumo!P101</f>
        <v>2</v>
      </c>
      <c r="AI102" s="192">
        <v>4</v>
      </c>
      <c r="AJ102" s="192" t="s">
        <v>313</v>
      </c>
      <c r="AK102" s="96">
        <f>Resumo!Q101</f>
        <v>4</v>
      </c>
      <c r="AL102" s="192">
        <v>5</v>
      </c>
      <c r="AM102" s="192" t="s">
        <v>313</v>
      </c>
      <c r="AN102" s="96">
        <f>Resumo!R101</f>
        <v>5</v>
      </c>
      <c r="AO102" s="192">
        <v>4</v>
      </c>
      <c r="AP102" s="192" t="s">
        <v>313</v>
      </c>
      <c r="AQ102" s="198">
        <f>Resumo!S101</f>
        <v>4</v>
      </c>
      <c r="AR102" s="192">
        <v>4</v>
      </c>
      <c r="AS102" s="192" t="s">
        <v>313</v>
      </c>
      <c r="AT102" s="96">
        <f>Resumo!T101</f>
        <v>4</v>
      </c>
      <c r="AU102" s="192">
        <v>5</v>
      </c>
      <c r="AV102" s="192" t="s">
        <v>313</v>
      </c>
      <c r="AW102" s="96">
        <f>Resumo!U101</f>
        <v>5</v>
      </c>
      <c r="AX102" s="192">
        <v>4</v>
      </c>
      <c r="AY102" s="192" t="s">
        <v>313</v>
      </c>
      <c r="AZ102" s="96">
        <f>Resumo!V101</f>
        <v>4</v>
      </c>
      <c r="BA102" s="192">
        <v>3</v>
      </c>
      <c r="BB102" s="192" t="s">
        <v>313</v>
      </c>
      <c r="BC102" s="96">
        <f>Resumo!W101</f>
        <v>3</v>
      </c>
      <c r="BD102" s="192">
        <v>3</v>
      </c>
      <c r="BE102" s="192" t="s">
        <v>313</v>
      </c>
      <c r="BF102" s="96">
        <f>Resumo!X101</f>
        <v>3</v>
      </c>
      <c r="BG102" s="192">
        <v>4</v>
      </c>
      <c r="BH102" s="192" t="s">
        <v>313</v>
      </c>
      <c r="BI102" s="96">
        <f>Resumo!Y101</f>
        <v>4</v>
      </c>
      <c r="BJ102" s="192">
        <v>5</v>
      </c>
      <c r="BK102" s="192" t="s">
        <v>313</v>
      </c>
      <c r="BL102" s="96">
        <f>Resumo!Z101</f>
        <v>5</v>
      </c>
      <c r="BM102" s="192">
        <f>AVERAGE(T102,W102,Z102,AC102,AF102,AI102,AL102,AO102,AR102,AU102,AX102,BA102,BD102,BG102,BJ102)</f>
        <v>3.866757977700884</v>
      </c>
      <c r="BN102" s="192">
        <v>3.4827134986225889</v>
      </c>
      <c r="BO102" s="96">
        <f>Resumo!AA101</f>
        <v>3.8</v>
      </c>
      <c r="BP102" s="87">
        <v>3.2792793794364568</v>
      </c>
      <c r="BQ102" s="87">
        <v>3.3696656992733232</v>
      </c>
      <c r="BR102" s="96">
        <f>Resumo!AC101</f>
        <v>3.3532709106369807</v>
      </c>
      <c r="BS102" s="192">
        <v>3.2568572468745658</v>
      </c>
      <c r="BT102" s="192">
        <v>3.8351065601065599</v>
      </c>
      <c r="BU102" s="96">
        <f>Resumo!AD101</f>
        <v>3.3615239392719296</v>
      </c>
      <c r="BV102" s="192">
        <v>3.2694689217072477</v>
      </c>
      <c r="BW102" s="192">
        <v>3.2622925893093866</v>
      </c>
      <c r="BX102" s="96">
        <f>Resumo!AE101</f>
        <v>3.3021077564798254</v>
      </c>
    </row>
    <row r="103" spans="2:76">
      <c r="B103" s="37" t="s">
        <v>83</v>
      </c>
      <c r="C103" t="s">
        <v>84</v>
      </c>
      <c r="D103" s="39">
        <v>312</v>
      </c>
      <c r="E103" t="s">
        <v>16</v>
      </c>
      <c r="F103" t="str">
        <f t="shared" si="21"/>
        <v>G</v>
      </c>
      <c r="G103" t="str">
        <f t="shared" si="22"/>
        <v>V</v>
      </c>
      <c r="H103" s="170">
        <v>2</v>
      </c>
      <c r="I103" s="170">
        <v>1</v>
      </c>
      <c r="J103" s="173">
        <f t="shared" si="14"/>
        <v>3</v>
      </c>
      <c r="K103" s="179">
        <v>0.15</v>
      </c>
      <c r="L103" s="176">
        <v>0.08</v>
      </c>
      <c r="M103" s="181">
        <f>Resumo!I102</f>
        <v>0.11538461538461539</v>
      </c>
      <c r="N103" s="171">
        <v>0</v>
      </c>
      <c r="O103" s="171">
        <v>1</v>
      </c>
      <c r="P103" s="172">
        <f t="shared" si="20"/>
        <v>1</v>
      </c>
      <c r="Q103" s="187">
        <f t="shared" si="15"/>
        <v>0</v>
      </c>
      <c r="R103" s="187">
        <f t="shared" si="16"/>
        <v>1</v>
      </c>
      <c r="S103" s="191">
        <f>P103/Resumo!G102</f>
        <v>0.33333333333333331</v>
      </c>
      <c r="T103" s="192">
        <v>4.0267820069204099</v>
      </c>
      <c r="U103" s="192">
        <v>3</v>
      </c>
      <c r="V103" s="96">
        <f>Resumo!L102</f>
        <v>3</v>
      </c>
      <c r="W103" s="192">
        <v>4</v>
      </c>
      <c r="X103" s="192">
        <v>2</v>
      </c>
      <c r="Y103" s="96">
        <f>Resumo!M102</f>
        <v>3</v>
      </c>
      <c r="Z103" s="192">
        <v>3</v>
      </c>
      <c r="AA103" s="192">
        <v>1</v>
      </c>
      <c r="AB103" s="96">
        <f>Resumo!N102</f>
        <v>2</v>
      </c>
      <c r="AC103" s="192">
        <v>2</v>
      </c>
      <c r="AD103" s="192">
        <v>1</v>
      </c>
      <c r="AE103" s="96">
        <f>Resumo!O102</f>
        <v>1.5</v>
      </c>
      <c r="AF103" s="192">
        <v>3</v>
      </c>
      <c r="AG103" s="192">
        <v>2</v>
      </c>
      <c r="AH103" s="96">
        <f>Resumo!P102</f>
        <v>2.5</v>
      </c>
      <c r="AI103" s="192">
        <v>4</v>
      </c>
      <c r="AJ103" s="192">
        <v>1</v>
      </c>
      <c r="AK103" s="96">
        <f>Resumo!Q102</f>
        <v>2.5</v>
      </c>
      <c r="AL103" s="192">
        <v>1</v>
      </c>
      <c r="AM103" s="192" t="s">
        <v>313</v>
      </c>
      <c r="AN103" s="96">
        <f>Resumo!R102</f>
        <v>1</v>
      </c>
      <c r="AO103" s="192">
        <v>4</v>
      </c>
      <c r="AP103" s="192">
        <v>1</v>
      </c>
      <c r="AQ103" s="198">
        <f>Resumo!S102</f>
        <v>2.5</v>
      </c>
      <c r="AR103" s="192">
        <v>3</v>
      </c>
      <c r="AS103" s="192">
        <v>4</v>
      </c>
      <c r="AT103" s="96">
        <f>Resumo!T102</f>
        <v>3.5</v>
      </c>
      <c r="AU103" s="192">
        <v>5</v>
      </c>
      <c r="AV103" s="192">
        <v>4</v>
      </c>
      <c r="AW103" s="96">
        <f>Resumo!U102</f>
        <v>4.5</v>
      </c>
      <c r="AX103" s="192">
        <v>3</v>
      </c>
      <c r="AY103" s="192">
        <v>2</v>
      </c>
      <c r="AZ103" s="96">
        <f>Resumo!V102</f>
        <v>2.5</v>
      </c>
      <c r="BA103" s="192">
        <v>3</v>
      </c>
      <c r="BB103" s="192">
        <v>3</v>
      </c>
      <c r="BC103" s="96">
        <f>Resumo!W102</f>
        <v>3</v>
      </c>
      <c r="BD103" s="192">
        <v>4</v>
      </c>
      <c r="BE103" s="192">
        <v>1</v>
      </c>
      <c r="BF103" s="96">
        <f>Resumo!X102</f>
        <v>2.5</v>
      </c>
      <c r="BG103" s="192">
        <v>4</v>
      </c>
      <c r="BH103" s="192">
        <v>1</v>
      </c>
      <c r="BI103" s="96">
        <f>Resumo!Y102</f>
        <v>2.5</v>
      </c>
      <c r="BJ103" s="192">
        <v>3</v>
      </c>
      <c r="BK103" s="192">
        <v>2</v>
      </c>
      <c r="BL103" s="96">
        <f>Resumo!Z102</f>
        <v>2.5</v>
      </c>
      <c r="BM103" s="192">
        <f>AVERAGE(T103,W103,Z103,AC103,AF103,AI103,AL103,AO103,AR103,AU103,AX103,BA103,BD103,BG103,BJ103)</f>
        <v>3.3351188004613608</v>
      </c>
      <c r="BN103" s="192">
        <v>3.4827134986225889</v>
      </c>
      <c r="BO103" s="96">
        <f>Resumo!AA102</f>
        <v>2.6</v>
      </c>
      <c r="BP103" s="87">
        <v>3.2792793794364568</v>
      </c>
      <c r="BQ103" s="87">
        <v>3.3696656992733232</v>
      </c>
      <c r="BR103" s="96">
        <f>Resumo!AC102</f>
        <v>3.3532709106369807</v>
      </c>
      <c r="BS103" s="192">
        <v>3.2568572468745658</v>
      </c>
      <c r="BT103" s="192">
        <v>3.8351065601065599</v>
      </c>
      <c r="BU103" s="96">
        <f>Resumo!AD102</f>
        <v>3.3615239392719296</v>
      </c>
      <c r="BV103" s="192">
        <v>3.2694689217072477</v>
      </c>
      <c r="BW103" s="192">
        <v>3.2622925893093866</v>
      </c>
      <c r="BX103" s="96">
        <f>Resumo!AE102</f>
        <v>3.3021077564798254</v>
      </c>
    </row>
    <row r="104" spans="2:76">
      <c r="B104" s="37" t="s">
        <v>85</v>
      </c>
      <c r="C104" t="s">
        <v>86</v>
      </c>
      <c r="D104" s="39">
        <v>312</v>
      </c>
      <c r="E104" t="s">
        <v>16</v>
      </c>
      <c r="F104" t="str">
        <f t="shared" si="21"/>
        <v>G</v>
      </c>
      <c r="G104" t="str">
        <f t="shared" si="22"/>
        <v>V</v>
      </c>
      <c r="H104" s="170">
        <v>3</v>
      </c>
      <c r="I104" s="170">
        <v>4</v>
      </c>
      <c r="J104" s="173">
        <f t="shared" si="14"/>
        <v>7</v>
      </c>
      <c r="K104" s="179">
        <v>0.6</v>
      </c>
      <c r="L104" s="176">
        <v>0.4</v>
      </c>
      <c r="M104" s="181">
        <f>Resumo!I103</f>
        <v>0.46666666666666667</v>
      </c>
      <c r="N104" s="171">
        <v>0</v>
      </c>
      <c r="O104" s="171">
        <v>1</v>
      </c>
      <c r="P104" s="172">
        <f t="shared" si="20"/>
        <v>1</v>
      </c>
      <c r="Q104" s="187">
        <f t="shared" si="15"/>
        <v>0</v>
      </c>
      <c r="R104" s="187">
        <f t="shared" si="16"/>
        <v>0.25</v>
      </c>
      <c r="S104" s="191">
        <f>P104/Resumo!G103</f>
        <v>0.14285714285714285</v>
      </c>
      <c r="T104" s="192">
        <v>4.0521943483275598</v>
      </c>
      <c r="U104" s="192">
        <v>3.5</v>
      </c>
      <c r="V104" s="96">
        <f>Resumo!L103</f>
        <v>3</v>
      </c>
      <c r="W104" s="192">
        <v>3.3333333333333335</v>
      </c>
      <c r="X104" s="192">
        <v>3.3333333333333335</v>
      </c>
      <c r="Y104" s="96">
        <f>Resumo!M103</f>
        <v>3.3333333333333335</v>
      </c>
      <c r="Z104" s="192">
        <v>2.3333333333333335</v>
      </c>
      <c r="AA104" s="192">
        <v>3.75</v>
      </c>
      <c r="AB104" s="96">
        <f>Resumo!N103</f>
        <v>3.1428571428571428</v>
      </c>
      <c r="AC104" s="192">
        <v>2.3333333333333335</v>
      </c>
      <c r="AD104" s="192">
        <v>3.75</v>
      </c>
      <c r="AE104" s="96">
        <f>Resumo!O103</f>
        <v>3.1428571428571428</v>
      </c>
      <c r="AF104" s="192">
        <v>2</v>
      </c>
      <c r="AG104" s="192">
        <v>3.25</v>
      </c>
      <c r="AH104" s="96">
        <f>Resumo!P103</f>
        <v>2.7142857142857144</v>
      </c>
      <c r="AI104" s="192">
        <v>2</v>
      </c>
      <c r="AJ104" s="192">
        <v>3.5</v>
      </c>
      <c r="AK104" s="96">
        <f>Resumo!Q103</f>
        <v>2.8571428571428572</v>
      </c>
      <c r="AL104" s="192">
        <v>3</v>
      </c>
      <c r="AM104" s="192">
        <v>2.25</v>
      </c>
      <c r="AN104" s="96">
        <f>Resumo!R103</f>
        <v>2.5714285714285716</v>
      </c>
      <c r="AO104" s="192">
        <v>2.3333333333333335</v>
      </c>
      <c r="AP104" s="192">
        <v>2.75</v>
      </c>
      <c r="AQ104" s="198">
        <f>Resumo!S103</f>
        <v>2.5714285714285716</v>
      </c>
      <c r="AR104" s="192">
        <v>2.3333333333333335</v>
      </c>
      <c r="AS104" s="192">
        <v>3.25</v>
      </c>
      <c r="AT104" s="96">
        <f>Resumo!T103</f>
        <v>2.8571428571428572</v>
      </c>
      <c r="AU104" s="192">
        <v>4</v>
      </c>
      <c r="AV104" s="192">
        <v>4.25</v>
      </c>
      <c r="AW104" s="96">
        <f>Resumo!U103</f>
        <v>4.1428571428571432</v>
      </c>
      <c r="AX104" s="192">
        <v>2.3333333333333335</v>
      </c>
      <c r="AY104" s="192">
        <v>3.5</v>
      </c>
      <c r="AZ104" s="96">
        <f>Resumo!V103</f>
        <v>3</v>
      </c>
      <c r="BA104" s="192">
        <v>3.3333333333333335</v>
      </c>
      <c r="BB104" s="192">
        <v>3.3333333333333335</v>
      </c>
      <c r="BC104" s="96">
        <f>Resumo!W103</f>
        <v>3.3333333333333335</v>
      </c>
      <c r="BD104" s="192">
        <v>2.6666666666666665</v>
      </c>
      <c r="BE104" s="192">
        <v>3.5</v>
      </c>
      <c r="BF104" s="96">
        <f>Resumo!X103</f>
        <v>3.1428571428571428</v>
      </c>
      <c r="BG104" s="192">
        <v>3.3333333333333335</v>
      </c>
      <c r="BH104" s="192">
        <v>3.25</v>
      </c>
      <c r="BI104" s="96">
        <f>Resumo!Y103</f>
        <v>3.2857142857142856</v>
      </c>
      <c r="BJ104" s="192">
        <v>3.3333333333333335</v>
      </c>
      <c r="BK104" s="192">
        <v>3.75</v>
      </c>
      <c r="BL104" s="96">
        <f>Resumo!Z103</f>
        <v>3.5714285714285716</v>
      </c>
      <c r="BM104" s="192">
        <f>AVERAGE(T104,W104,Z104,AC104,AF104,AI104,AL104,AO104,AR104,AU104,AX104,BA104,BD104,BG104,BJ104)</f>
        <v>2.8479240676662818</v>
      </c>
      <c r="BN104" s="192">
        <v>3.4827134986225889</v>
      </c>
      <c r="BO104" s="96">
        <f>Resumo!AA103</f>
        <v>3.1111111111111116</v>
      </c>
      <c r="BP104" s="87">
        <v>3.2792793794364568</v>
      </c>
      <c r="BQ104" s="87">
        <v>3.3696656992733232</v>
      </c>
      <c r="BR104" s="96">
        <f>Resumo!AC103</f>
        <v>3.3532709106369807</v>
      </c>
      <c r="BS104" s="192">
        <v>3.2568572468745658</v>
      </c>
      <c r="BT104" s="192">
        <v>3.8351065601065599</v>
      </c>
      <c r="BU104" s="96">
        <f>Resumo!AD103</f>
        <v>3.3615239392719296</v>
      </c>
      <c r="BV104" s="192">
        <v>3.2694689217072477</v>
      </c>
      <c r="BW104" s="192">
        <v>3.2622925893093866</v>
      </c>
      <c r="BX104" s="96">
        <f>Resumo!AE103</f>
        <v>3.3021077564798254</v>
      </c>
    </row>
    <row r="105" spans="2:76">
      <c r="B105" s="37" t="s">
        <v>71</v>
      </c>
      <c r="C105" t="s">
        <v>72</v>
      </c>
      <c r="D105" s="39">
        <v>312</v>
      </c>
      <c r="E105" t="s">
        <v>16</v>
      </c>
      <c r="F105" t="str">
        <f t="shared" si="21"/>
        <v>G</v>
      </c>
      <c r="G105" t="str">
        <f t="shared" si="22"/>
        <v>V</v>
      </c>
      <c r="H105" s="170">
        <v>1</v>
      </c>
      <c r="I105" s="170">
        <v>11</v>
      </c>
      <c r="J105" s="173">
        <f t="shared" si="14"/>
        <v>12</v>
      </c>
      <c r="K105" s="179">
        <v>0.44</v>
      </c>
      <c r="L105" s="180">
        <v>0.28000000000000003</v>
      </c>
      <c r="M105" s="181">
        <f>Resumo!I104</f>
        <v>0.25</v>
      </c>
      <c r="N105" s="171">
        <v>1</v>
      </c>
      <c r="O105" s="171">
        <v>8</v>
      </c>
      <c r="P105" s="172">
        <f t="shared" si="20"/>
        <v>9</v>
      </c>
      <c r="Q105" s="187">
        <f t="shared" si="15"/>
        <v>1</v>
      </c>
      <c r="R105" s="187">
        <f t="shared" si="16"/>
        <v>0.72727272727272729</v>
      </c>
      <c r="S105" s="191">
        <f>P105/Resumo!G104</f>
        <v>0.75</v>
      </c>
      <c r="T105" s="192">
        <v>4.0776066897347096</v>
      </c>
      <c r="U105" s="192">
        <v>3.45</v>
      </c>
      <c r="V105" s="96">
        <f>Resumo!L104</f>
        <v>3.4166666666666665</v>
      </c>
      <c r="W105" s="192">
        <v>3.4</v>
      </c>
      <c r="X105" s="192">
        <v>3.27</v>
      </c>
      <c r="Y105" s="96">
        <f>Resumo!M104</f>
        <v>3.3333333333333335</v>
      </c>
      <c r="Z105" s="192">
        <v>4</v>
      </c>
      <c r="AA105" s="192">
        <v>2.7272727272727271</v>
      </c>
      <c r="AB105" s="96">
        <f>Resumo!N104</f>
        <v>2.8333333333333335</v>
      </c>
      <c r="AC105" s="192">
        <v>2</v>
      </c>
      <c r="AD105" s="192">
        <v>2.4545454545454546</v>
      </c>
      <c r="AE105" s="96">
        <f>Resumo!O104</f>
        <v>2.4166666666666665</v>
      </c>
      <c r="AF105" s="192">
        <v>3</v>
      </c>
      <c r="AG105" s="192">
        <v>2.3636363636363638</v>
      </c>
      <c r="AH105" s="96">
        <f>Resumo!P104</f>
        <v>2.4166666666666665</v>
      </c>
      <c r="AI105" s="192">
        <v>4</v>
      </c>
      <c r="AJ105" s="192">
        <v>2.7272727272727271</v>
      </c>
      <c r="AK105" s="96">
        <f>Resumo!Q104</f>
        <v>2.8333333333333335</v>
      </c>
      <c r="AL105" s="192">
        <v>1</v>
      </c>
      <c r="AM105" s="192">
        <v>3.2857142857142856</v>
      </c>
      <c r="AN105" s="96">
        <f>Resumo!R104</f>
        <v>3</v>
      </c>
      <c r="AO105" s="192">
        <v>3</v>
      </c>
      <c r="AP105" s="192">
        <v>2.9090909090909092</v>
      </c>
      <c r="AQ105" s="198">
        <f>Resumo!S104</f>
        <v>2.9166666666666665</v>
      </c>
      <c r="AR105" s="192">
        <v>3</v>
      </c>
      <c r="AS105" s="192">
        <v>2.8181818181818183</v>
      </c>
      <c r="AT105" s="96">
        <f>Resumo!T104</f>
        <v>2.8333333333333335</v>
      </c>
      <c r="AU105" s="192">
        <v>1</v>
      </c>
      <c r="AV105" s="192">
        <v>3.6</v>
      </c>
      <c r="AW105" s="96">
        <f>Resumo!U104</f>
        <v>3.3636363636363638</v>
      </c>
      <c r="AX105" s="192">
        <v>3</v>
      </c>
      <c r="AY105" s="192">
        <v>3</v>
      </c>
      <c r="AZ105" s="96">
        <f>Resumo!V104</f>
        <v>3</v>
      </c>
      <c r="BA105" s="192">
        <v>3</v>
      </c>
      <c r="BB105" s="192">
        <v>3.4545454545454546</v>
      </c>
      <c r="BC105" s="96">
        <f>Resumo!W104</f>
        <v>3.4166666666666665</v>
      </c>
      <c r="BD105" s="192">
        <v>3</v>
      </c>
      <c r="BE105" s="192">
        <v>3.3636363636363638</v>
      </c>
      <c r="BF105" s="96">
        <f>Resumo!X104</f>
        <v>3.3333333333333335</v>
      </c>
      <c r="BG105" s="192">
        <v>3</v>
      </c>
      <c r="BH105" s="192">
        <v>2.9090909090909092</v>
      </c>
      <c r="BI105" s="96">
        <f>Resumo!Y104</f>
        <v>2.9166666666666665</v>
      </c>
      <c r="BJ105" s="192">
        <v>4</v>
      </c>
      <c r="BK105" s="192">
        <v>3.7272727272727271</v>
      </c>
      <c r="BL105" s="96">
        <f>Resumo!Z104</f>
        <v>3.75</v>
      </c>
      <c r="BM105" s="192">
        <f>BM50</f>
        <v>2.9651737793156472</v>
      </c>
      <c r="BN105" s="192">
        <f>BN50</f>
        <v>3.186008658008658</v>
      </c>
      <c r="BO105" s="96"/>
      <c r="BP105" s="87">
        <v>3.2792793794364568</v>
      </c>
      <c r="BQ105" s="87">
        <v>3.3696656992733232</v>
      </c>
      <c r="BR105" s="96">
        <f>Resumo!AC104</f>
        <v>3.3532709106369807</v>
      </c>
      <c r="BS105" s="192">
        <v>3.2568572468745658</v>
      </c>
      <c r="BT105" s="192">
        <v>3.8351065601065599</v>
      </c>
      <c r="BU105" s="96">
        <f>Resumo!AD104</f>
        <v>3.3615239392719296</v>
      </c>
      <c r="BV105" s="192">
        <v>3.2694689217072477</v>
      </c>
      <c r="BW105" s="192">
        <v>3.2622925893093866</v>
      </c>
      <c r="BX105" s="96">
        <f>Resumo!AE104</f>
        <v>3.3021077564798254</v>
      </c>
    </row>
    <row r="106" spans="2:76">
      <c r="B106" s="37" t="s">
        <v>213</v>
      </c>
      <c r="C106" t="s">
        <v>54</v>
      </c>
      <c r="D106" s="39">
        <v>351</v>
      </c>
      <c r="E106" t="s">
        <v>214</v>
      </c>
      <c r="F106" t="str">
        <f t="shared" si="21"/>
        <v>G</v>
      </c>
      <c r="G106" t="str">
        <f t="shared" si="22"/>
        <v>V</v>
      </c>
      <c r="H106" s="170">
        <v>7</v>
      </c>
      <c r="I106" s="170">
        <v>2</v>
      </c>
      <c r="J106" s="173">
        <f t="shared" si="14"/>
        <v>9</v>
      </c>
      <c r="K106" s="179">
        <v>0.21</v>
      </c>
      <c r="L106" s="176">
        <v>0.5</v>
      </c>
      <c r="M106" s="181">
        <f>Resumo!I105</f>
        <v>0.24324324324324326</v>
      </c>
      <c r="N106" s="171">
        <v>3</v>
      </c>
      <c r="O106" s="171">
        <v>1</v>
      </c>
      <c r="P106" s="172">
        <f t="shared" si="20"/>
        <v>4</v>
      </c>
      <c r="Q106" s="187">
        <f t="shared" si="15"/>
        <v>0.42857142857142855</v>
      </c>
      <c r="R106" s="187">
        <f t="shared" si="16"/>
        <v>0.5</v>
      </c>
      <c r="S106" s="191">
        <f>P106/Resumo!G105</f>
        <v>0.44444444444444442</v>
      </c>
      <c r="T106" s="192">
        <v>4.1030190311418604</v>
      </c>
      <c r="U106" s="192">
        <v>2.5</v>
      </c>
      <c r="V106" s="96">
        <f>Resumo!L105</f>
        <v>3.1111111111111112</v>
      </c>
      <c r="W106" s="192">
        <v>3</v>
      </c>
      <c r="X106" s="192">
        <v>2</v>
      </c>
      <c r="Y106" s="96">
        <f>Resumo!M105</f>
        <v>2.7777777777777777</v>
      </c>
      <c r="Z106" s="192">
        <v>2.4285714285714284</v>
      </c>
      <c r="AA106" s="192">
        <v>2</v>
      </c>
      <c r="AB106" s="96">
        <f>Resumo!N105</f>
        <v>2.3333333333333335</v>
      </c>
      <c r="AC106" s="192">
        <v>2.5714285714285716</v>
      </c>
      <c r="AD106" s="192">
        <v>2.5</v>
      </c>
      <c r="AE106" s="96">
        <f>Resumo!O105</f>
        <v>2.5555555555555554</v>
      </c>
      <c r="AF106" s="192">
        <v>3.1666666666666665</v>
      </c>
      <c r="AG106" s="192">
        <v>3</v>
      </c>
      <c r="AH106" s="96">
        <f>Resumo!P105</f>
        <v>3.125</v>
      </c>
      <c r="AI106" s="192">
        <v>3.1428571428571428</v>
      </c>
      <c r="AJ106" s="192">
        <v>3.5</v>
      </c>
      <c r="AK106" s="96">
        <f>Resumo!Q105</f>
        <v>3.2222222222222223</v>
      </c>
      <c r="AL106" s="192">
        <v>4</v>
      </c>
      <c r="AM106" s="192">
        <v>4</v>
      </c>
      <c r="AN106" s="96">
        <f>Resumo!R105</f>
        <v>4</v>
      </c>
      <c r="AO106" s="192">
        <v>3.2857142857142856</v>
      </c>
      <c r="AP106" s="192">
        <v>4</v>
      </c>
      <c r="AQ106" s="198">
        <f>Resumo!S105</f>
        <v>3.4444444444444446</v>
      </c>
      <c r="AR106" s="192">
        <v>3.1428571428571428</v>
      </c>
      <c r="AS106" s="192">
        <v>2</v>
      </c>
      <c r="AT106" s="96">
        <f>Resumo!T105</f>
        <v>2.8888888888888888</v>
      </c>
      <c r="AU106" s="192">
        <v>4.5714285714285712</v>
      </c>
      <c r="AV106" s="192">
        <v>4</v>
      </c>
      <c r="AW106" s="96">
        <f>Resumo!U105</f>
        <v>4.4444444444444446</v>
      </c>
      <c r="AX106" s="192">
        <v>2.8571428571428572</v>
      </c>
      <c r="AY106" s="192">
        <v>2.5</v>
      </c>
      <c r="AZ106" s="96">
        <f>Resumo!V105</f>
        <v>2.7777777777777777</v>
      </c>
      <c r="BA106" s="192">
        <v>3.2857142857142856</v>
      </c>
      <c r="BB106" s="192">
        <v>3</v>
      </c>
      <c r="BC106" s="96">
        <f>Resumo!W105</f>
        <v>3.2222222222222223</v>
      </c>
      <c r="BD106" s="192">
        <v>3.4</v>
      </c>
      <c r="BE106" s="192">
        <v>3</v>
      </c>
      <c r="BF106" s="96">
        <f>Resumo!X105</f>
        <v>3.2857142857142856</v>
      </c>
      <c r="BG106" s="192">
        <v>3.4285714285714284</v>
      </c>
      <c r="BH106" s="192">
        <v>3.5</v>
      </c>
      <c r="BI106" s="96">
        <f>Resumo!Y105</f>
        <v>3.4444444444444446</v>
      </c>
      <c r="BJ106" s="192">
        <v>4.1428571428571432</v>
      </c>
      <c r="BK106" s="192">
        <v>3</v>
      </c>
      <c r="BL106" s="96">
        <f>Resumo!Z105</f>
        <v>3.8888888888888888</v>
      </c>
      <c r="BM106" s="192">
        <f>BM24</f>
        <v>3.1351448984822685</v>
      </c>
      <c r="BN106" s="192">
        <f>BN24</f>
        <v>3.3888888888888888</v>
      </c>
      <c r="BO106" s="96">
        <f>BO24</f>
        <v>3.2620168936855789</v>
      </c>
      <c r="BP106" s="87">
        <f>AVERAGE(T106:T107,W106:W107,Z106:Z107,AC106:AC107,AF106:AF107,AI106:AI107,AL106:AL107,AO106:AO107,AR106:AR107,AU106:AU107,AX106:AX107,BA106:BA107,BD106:BD107,BG106:BG107,BJ106:BJ107)</f>
        <v>3.2273975531389021</v>
      </c>
      <c r="BQ106" s="87"/>
      <c r="BR106" s="96">
        <f>Resumo!AC105</f>
        <v>3.1229497354497351</v>
      </c>
      <c r="BS106" s="192">
        <v>3.2562634090834592</v>
      </c>
      <c r="BT106" s="192">
        <v>3.2194672927070895</v>
      </c>
      <c r="BU106" s="96">
        <f>Resumo!AD105</f>
        <v>3.2201453098768984</v>
      </c>
      <c r="BV106" s="192">
        <v>3.2694689217072477</v>
      </c>
      <c r="BW106" s="192">
        <v>3.2622925893093866</v>
      </c>
      <c r="BX106" s="96">
        <f>Resumo!AE105</f>
        <v>3.3021077564798254</v>
      </c>
    </row>
    <row r="107" spans="2:76">
      <c r="B107" s="37" t="s">
        <v>215</v>
      </c>
      <c r="C107" t="s">
        <v>99</v>
      </c>
      <c r="D107" s="39">
        <v>351</v>
      </c>
      <c r="E107" t="s">
        <v>214</v>
      </c>
      <c r="F107" t="str">
        <f t="shared" si="21"/>
        <v>G</v>
      </c>
      <c r="G107" t="str">
        <f t="shared" si="22"/>
        <v>V</v>
      </c>
      <c r="H107" s="170">
        <v>3</v>
      </c>
      <c r="I107" s="170">
        <v>0</v>
      </c>
      <c r="J107" s="173">
        <f t="shared" si="14"/>
        <v>3</v>
      </c>
      <c r="K107" s="179">
        <v>0.1</v>
      </c>
      <c r="L107" s="176">
        <v>0</v>
      </c>
      <c r="M107" s="181">
        <f>Resumo!I106</f>
        <v>8.3333333333333329E-2</v>
      </c>
      <c r="N107" s="171">
        <v>1</v>
      </c>
      <c r="O107" s="171">
        <v>0</v>
      </c>
      <c r="P107" s="172">
        <f t="shared" si="20"/>
        <v>1</v>
      </c>
      <c r="Q107" s="187">
        <f t="shared" si="15"/>
        <v>0.33333333333333331</v>
      </c>
      <c r="R107" s="188" t="s">
        <v>313</v>
      </c>
      <c r="S107" s="191">
        <f>P107/Resumo!G106</f>
        <v>0.33333333333333331</v>
      </c>
      <c r="T107" s="192">
        <v>4.12843137254902</v>
      </c>
      <c r="U107" s="192" t="s">
        <v>313</v>
      </c>
      <c r="V107" s="96">
        <f>Resumo!L106</f>
        <v>3</v>
      </c>
      <c r="W107" s="192">
        <v>3.3333333333333335</v>
      </c>
      <c r="X107" s="192" t="s">
        <v>313</v>
      </c>
      <c r="Y107" s="96">
        <f>Resumo!M106</f>
        <v>3.3333333333333335</v>
      </c>
      <c r="Z107" s="192">
        <v>2</v>
      </c>
      <c r="AA107" s="192" t="s">
        <v>313</v>
      </c>
      <c r="AB107" s="96">
        <f>Resumo!N106</f>
        <v>2</v>
      </c>
      <c r="AC107" s="192">
        <v>1.6666666666666667</v>
      </c>
      <c r="AD107" s="192" t="s">
        <v>313</v>
      </c>
      <c r="AE107" s="96">
        <f>Resumo!O106</f>
        <v>1.6666666666666667</v>
      </c>
      <c r="AF107" s="192">
        <v>3.3333333333333335</v>
      </c>
      <c r="AG107" s="192" t="s">
        <v>313</v>
      </c>
      <c r="AH107" s="96">
        <f>Resumo!P106</f>
        <v>3.3333333333333335</v>
      </c>
      <c r="AI107" s="192">
        <v>3</v>
      </c>
      <c r="AJ107" s="192"/>
      <c r="AK107" s="96">
        <f>Resumo!Q106</f>
        <v>3</v>
      </c>
      <c r="AL107" s="192">
        <v>4.5</v>
      </c>
      <c r="AM107" s="192"/>
      <c r="AN107" s="96">
        <f>Resumo!R106</f>
        <v>4.5</v>
      </c>
      <c r="AO107" s="192">
        <v>2.3333333333333335</v>
      </c>
      <c r="AP107" s="192" t="s">
        <v>313</v>
      </c>
      <c r="AQ107" s="198">
        <f>Resumo!S106</f>
        <v>2.3333333333333335</v>
      </c>
      <c r="AR107" s="192">
        <v>2.6666666666666665</v>
      </c>
      <c r="AS107" s="192" t="s">
        <v>313</v>
      </c>
      <c r="AT107" s="96">
        <f>Resumo!T106</f>
        <v>2.6666666666666665</v>
      </c>
      <c r="AU107" s="192">
        <v>3</v>
      </c>
      <c r="AV107" s="192"/>
      <c r="AW107" s="96">
        <f>Resumo!U106</f>
        <v>3</v>
      </c>
      <c r="AX107" s="192">
        <v>3.3333333333333335</v>
      </c>
      <c r="AY107" s="192"/>
      <c r="AZ107" s="96">
        <f>Resumo!V106</f>
        <v>3.3333333333333335</v>
      </c>
      <c r="BA107" s="192">
        <v>3.3333333333333335</v>
      </c>
      <c r="BB107" s="192"/>
      <c r="BC107" s="96">
        <f>Resumo!W106</f>
        <v>3.3333333333333335</v>
      </c>
      <c r="BD107" s="192">
        <v>3.3333333333333335</v>
      </c>
      <c r="BE107" s="192"/>
      <c r="BF107" s="96">
        <f>Resumo!X106</f>
        <v>3.3333333333333335</v>
      </c>
      <c r="BG107" s="192">
        <v>3</v>
      </c>
      <c r="BH107" s="192"/>
      <c r="BI107" s="96">
        <f>Resumo!Y106</f>
        <v>3</v>
      </c>
      <c r="BJ107" s="192">
        <v>3.3333333333333335</v>
      </c>
      <c r="BK107" s="192" t="s">
        <v>313</v>
      </c>
      <c r="BL107" s="96">
        <f>Resumo!Z106</f>
        <v>3.3333333333333335</v>
      </c>
      <c r="BM107" s="192">
        <f>BM25</f>
        <v>3.1028804855275438</v>
      </c>
      <c r="BN107" s="192">
        <f>BN25</f>
        <v>2.9300595238095233</v>
      </c>
      <c r="BO107" s="96">
        <f>AVERAGE(BJ25:BK25,BJ38:BK38,BJ107:BK107,BG25:BH25,BG38:BH38,BG107:BH107,BD25:BE25,BD38:BE38,BD107:BE107,BA25:BB25,BA38:BB38,BA107:BB107,AX25:AY25,AX38:AY38,AX107:AY107,AU25:AV25,AU38:AV38,AU107:AV107,AR25:AS25,AR38:AS38,AR107:AS107,AO25:AP25,AO38:AP38,AO107:AP107,AL25:AM25,AL38:AM38,AL107:AM107,AI25:AJ25,AI38:AJ38,AI107:AJ107,AF25:AG25,AF38:AG38,AF107:AG107,AC25:AD25,AC38:AD38,AC107:AD107,Z25:AA25,Z38:AA38,Z107:AA107,W25:X25,W38:X38,W107:X107,T25:U25,T38:U38,T107:U107)</f>
        <v>3.0365929933617273</v>
      </c>
      <c r="BP107" s="87">
        <f>AVERAGE(T106:T107,W106:W107,Z106:Z107,AC106:AC107,AF106:AF107,AI106:AI107,AL106:AL107,AO106:AO107,AR106:AR107,AU106:AU107,AX106:AX107,BA106:BA107,BD106:BD107,BG106:BG107,BJ106:BJ107)</f>
        <v>3.2273975531389021</v>
      </c>
      <c r="BQ107" s="87"/>
      <c r="BR107" s="96">
        <f>Resumo!AC106</f>
        <v>3.1229497354497351</v>
      </c>
      <c r="BS107" s="192">
        <v>3.2562634090834592</v>
      </c>
      <c r="BT107" s="192">
        <v>3.2194672927070895</v>
      </c>
      <c r="BU107" s="96">
        <f>Resumo!AD106</f>
        <v>3.2201453098768984</v>
      </c>
      <c r="BV107" s="192">
        <v>3.2694689217072477</v>
      </c>
      <c r="BW107" s="192">
        <v>3.2622925893093866</v>
      </c>
      <c r="BX107" s="96">
        <f>Resumo!AE106</f>
        <v>3.3021077564798254</v>
      </c>
    </row>
    <row r="108" spans="2:76">
      <c r="B108" s="37" t="s">
        <v>202</v>
      </c>
      <c r="C108" t="s">
        <v>109</v>
      </c>
      <c r="D108" s="39">
        <v>352</v>
      </c>
      <c r="E108" t="s">
        <v>203</v>
      </c>
      <c r="F108" t="str">
        <f t="shared" si="21"/>
        <v>G</v>
      </c>
      <c r="G108" t="str">
        <f t="shared" si="22"/>
        <v>V</v>
      </c>
      <c r="H108" s="170">
        <v>9</v>
      </c>
      <c r="I108" s="170">
        <v>0</v>
      </c>
      <c r="J108" s="173">
        <f t="shared" si="14"/>
        <v>9</v>
      </c>
      <c r="K108" s="179">
        <v>0.19</v>
      </c>
      <c r="L108" s="176">
        <v>0</v>
      </c>
      <c r="M108" s="181">
        <f>Resumo!I107</f>
        <v>0.16981132075471697</v>
      </c>
      <c r="N108" s="171">
        <v>6</v>
      </c>
      <c r="O108" s="171">
        <v>0</v>
      </c>
      <c r="P108" s="172">
        <f t="shared" si="20"/>
        <v>6</v>
      </c>
      <c r="Q108" s="187">
        <f t="shared" si="15"/>
        <v>0.66666666666666663</v>
      </c>
      <c r="R108" s="188" t="s">
        <v>313</v>
      </c>
      <c r="S108" s="191">
        <f>P108/Resumo!G107</f>
        <v>0.66666666666666663</v>
      </c>
      <c r="T108" s="192">
        <v>3.6666666666666665</v>
      </c>
      <c r="U108" s="192" t="s">
        <v>313</v>
      </c>
      <c r="V108" s="96">
        <f>Resumo!L107</f>
        <v>3.6666666666666665</v>
      </c>
      <c r="W108" s="192">
        <v>3.3333333333333335</v>
      </c>
      <c r="X108" s="192" t="s">
        <v>313</v>
      </c>
      <c r="Y108" s="96">
        <f>Resumo!M107</f>
        <v>3.3333333333333335</v>
      </c>
      <c r="Z108" s="192">
        <v>2.5</v>
      </c>
      <c r="AA108" s="192" t="s">
        <v>313</v>
      </c>
      <c r="AB108" s="96">
        <f>Resumo!N107</f>
        <v>2.5</v>
      </c>
      <c r="AC108" s="192">
        <v>3.375</v>
      </c>
      <c r="AD108" s="192" t="s">
        <v>313</v>
      </c>
      <c r="AE108" s="96">
        <f>Resumo!O107</f>
        <v>3.375</v>
      </c>
      <c r="AF108" s="192">
        <v>3.5</v>
      </c>
      <c r="AG108" s="192" t="s">
        <v>313</v>
      </c>
      <c r="AH108" s="96">
        <f>Resumo!P107</f>
        <v>3.5</v>
      </c>
      <c r="AI108" s="192">
        <v>3.375</v>
      </c>
      <c r="AJ108" s="192" t="s">
        <v>313</v>
      </c>
      <c r="AK108" s="96">
        <f>Resumo!Q107</f>
        <v>3.375</v>
      </c>
      <c r="AL108" s="192">
        <v>4.375</v>
      </c>
      <c r="AM108" s="192" t="s">
        <v>313</v>
      </c>
      <c r="AN108" s="96">
        <f>Resumo!R107</f>
        <v>4.375</v>
      </c>
      <c r="AO108" s="192">
        <v>3.125</v>
      </c>
      <c r="AP108" s="192" t="s">
        <v>313</v>
      </c>
      <c r="AQ108" s="198">
        <f>Resumo!S107</f>
        <v>3.125</v>
      </c>
      <c r="AR108" s="192">
        <v>2.3333333333333335</v>
      </c>
      <c r="AS108" s="192" t="s">
        <v>313</v>
      </c>
      <c r="AT108" s="96">
        <f>Resumo!T107</f>
        <v>2.3333333333333335</v>
      </c>
      <c r="AU108" s="192">
        <v>2.4444444444444446</v>
      </c>
      <c r="AV108" s="192" t="s">
        <v>313</v>
      </c>
      <c r="AW108" s="96">
        <f>Resumo!U107</f>
        <v>2.4444444444444446</v>
      </c>
      <c r="AX108" s="192">
        <v>3.25</v>
      </c>
      <c r="AY108" s="192" t="s">
        <v>313</v>
      </c>
      <c r="AZ108" s="96">
        <f>Resumo!V107</f>
        <v>3.25</v>
      </c>
      <c r="BA108" s="192">
        <v>3.6666666666666665</v>
      </c>
      <c r="BB108" s="192" t="s">
        <v>313</v>
      </c>
      <c r="BC108" s="96">
        <f>Resumo!W107</f>
        <v>3.6666666666666665</v>
      </c>
      <c r="BD108" s="192">
        <v>4</v>
      </c>
      <c r="BE108" s="192" t="s">
        <v>313</v>
      </c>
      <c r="BF108" s="96">
        <f>Resumo!X107</f>
        <v>4</v>
      </c>
      <c r="BG108" s="192">
        <v>3.2857142857142856</v>
      </c>
      <c r="BH108" s="192" t="s">
        <v>313</v>
      </c>
      <c r="BI108" s="96">
        <f>Resumo!Y107</f>
        <v>3.2857142857142856</v>
      </c>
      <c r="BJ108" s="192">
        <v>3.44</v>
      </c>
      <c r="BK108" s="192" t="s">
        <v>313</v>
      </c>
      <c r="BL108" s="96">
        <f>Resumo!Z107</f>
        <v>3.4444444444444446</v>
      </c>
      <c r="BM108" s="192">
        <f>BM32</f>
        <v>3.3539206349206343</v>
      </c>
      <c r="BN108" s="192">
        <f>BN32</f>
        <v>3.4925925925925925</v>
      </c>
      <c r="BO108" s="96">
        <f>Resumo!AA107</f>
        <v>3.3116402116402113</v>
      </c>
      <c r="BP108" s="87">
        <f>AVERAGE(T108,W108,Z108,AC108,AF108,AI108,AL108,AO108,AR108,AU108,AX108,BA108,BD108,BG108,BJ108)</f>
        <v>3.3113439153439148</v>
      </c>
      <c r="BQ108" s="87" t="s">
        <v>313</v>
      </c>
      <c r="BR108" s="96">
        <f>Resumo!AC107</f>
        <v>3.3116402116402113</v>
      </c>
      <c r="BS108" s="192">
        <v>3.2568572468745658</v>
      </c>
      <c r="BT108" s="192">
        <v>3.2527243086899618</v>
      </c>
      <c r="BU108" s="96">
        <f>Resumo!AD107</f>
        <v>3.4030446310322908</v>
      </c>
      <c r="BV108" s="192">
        <v>3.2694689217072477</v>
      </c>
      <c r="BW108" s="192">
        <v>3.2622925893093866</v>
      </c>
      <c r="BX108" s="96">
        <f>Resumo!AE107</f>
        <v>3.3021077564798254</v>
      </c>
    </row>
    <row r="109" spans="2:76">
      <c r="B109" s="37" t="s">
        <v>108</v>
      </c>
      <c r="C109" t="s">
        <v>109</v>
      </c>
      <c r="D109" s="39">
        <v>353</v>
      </c>
      <c r="E109" t="s">
        <v>110</v>
      </c>
      <c r="F109" t="str">
        <f t="shared" si="21"/>
        <v>G</v>
      </c>
      <c r="G109" t="str">
        <f t="shared" si="22"/>
        <v>V</v>
      </c>
      <c r="H109" s="170">
        <v>10</v>
      </c>
      <c r="I109" s="170">
        <v>3</v>
      </c>
      <c r="J109" s="173">
        <f t="shared" si="14"/>
        <v>13</v>
      </c>
      <c r="K109" s="179">
        <v>0.23</v>
      </c>
      <c r="L109" s="176">
        <v>0.27</v>
      </c>
      <c r="M109" s="181">
        <f>Resumo!I108</f>
        <v>0.24074074074074073</v>
      </c>
      <c r="N109" s="171">
        <v>7</v>
      </c>
      <c r="O109" s="171">
        <v>3</v>
      </c>
      <c r="P109" s="172">
        <f t="shared" si="20"/>
        <v>10</v>
      </c>
      <c r="Q109" s="187">
        <f t="shared" si="15"/>
        <v>0.7</v>
      </c>
      <c r="R109" s="187">
        <f t="shared" si="16"/>
        <v>1</v>
      </c>
      <c r="S109" s="191">
        <f>P109/Resumo!G108</f>
        <v>0.76923076923076927</v>
      </c>
      <c r="T109" s="192">
        <v>4</v>
      </c>
      <c r="U109" s="192">
        <v>4</v>
      </c>
      <c r="V109" s="96">
        <f>Resumo!L108</f>
        <v>4</v>
      </c>
      <c r="W109" s="192">
        <v>3.6</v>
      </c>
      <c r="X109" s="192">
        <v>4.5</v>
      </c>
      <c r="Y109" s="96">
        <f>Resumo!M108</f>
        <v>3.75</v>
      </c>
      <c r="Z109" s="192">
        <v>3.5</v>
      </c>
      <c r="AA109" s="192">
        <v>3.3333333333333335</v>
      </c>
      <c r="AB109" s="96">
        <f>Resumo!N108</f>
        <v>3.4615384615384617</v>
      </c>
      <c r="AC109" s="192">
        <v>2.9</v>
      </c>
      <c r="AD109" s="192">
        <v>3.6666666666666665</v>
      </c>
      <c r="AE109" s="96">
        <f>Resumo!O108</f>
        <v>3.0769230769230771</v>
      </c>
      <c r="AF109" s="192">
        <v>2.7</v>
      </c>
      <c r="AG109" s="192">
        <v>4.333333333333333</v>
      </c>
      <c r="AH109" s="96">
        <f>Resumo!P108</f>
        <v>3.0769230769230771</v>
      </c>
      <c r="AI109" s="192">
        <v>3.4444444444444446</v>
      </c>
      <c r="AJ109" s="192">
        <v>4</v>
      </c>
      <c r="AK109" s="96">
        <f>Resumo!Q108</f>
        <v>3.5833333333333335</v>
      </c>
      <c r="AL109" s="192">
        <v>4</v>
      </c>
      <c r="AM109" s="192">
        <v>4.333333333333333</v>
      </c>
      <c r="AN109" s="96">
        <f>Resumo!R108</f>
        <v>4.0909090909090908</v>
      </c>
      <c r="AO109" s="192">
        <v>3.5</v>
      </c>
      <c r="AP109" s="192">
        <v>4.333333333333333</v>
      </c>
      <c r="AQ109" s="198">
        <f>Resumo!S108</f>
        <v>3.6923076923076925</v>
      </c>
      <c r="AR109" s="192">
        <v>3.3</v>
      </c>
      <c r="AS109" s="192">
        <v>4</v>
      </c>
      <c r="AT109" s="96">
        <f>Resumo!T108</f>
        <v>3.4615384615384617</v>
      </c>
      <c r="AU109" s="192">
        <v>3.1111111111111112</v>
      </c>
      <c r="AV109" s="192">
        <v>4.333333333333333</v>
      </c>
      <c r="AW109" s="96">
        <f>Resumo!U108</f>
        <v>3.4166666666666665</v>
      </c>
      <c r="AX109" s="192">
        <v>3.9</v>
      </c>
      <c r="AY109" s="192">
        <v>4.333333333333333</v>
      </c>
      <c r="AZ109" s="96">
        <f>Resumo!V108</f>
        <v>4</v>
      </c>
      <c r="BA109" s="192">
        <v>3.9</v>
      </c>
      <c r="BB109" s="192">
        <v>4.666666666666667</v>
      </c>
      <c r="BC109" s="96">
        <f>Resumo!W108</f>
        <v>4.0769230769230766</v>
      </c>
      <c r="BD109" s="192">
        <v>3.8</v>
      </c>
      <c r="BE109" s="192">
        <v>4.666666666666667</v>
      </c>
      <c r="BF109" s="96">
        <f>Resumo!X108</f>
        <v>4</v>
      </c>
      <c r="BG109" s="192">
        <v>3.4</v>
      </c>
      <c r="BH109" s="192">
        <v>4</v>
      </c>
      <c r="BI109" s="96">
        <f>Resumo!Y108</f>
        <v>3.5</v>
      </c>
      <c r="BJ109" s="192">
        <v>3.7</v>
      </c>
      <c r="BK109" s="192">
        <v>4.666666666666667</v>
      </c>
      <c r="BL109" s="96">
        <f>Resumo!Z108</f>
        <v>3.9230769230769229</v>
      </c>
      <c r="BM109" s="192">
        <f>BM32</f>
        <v>3.3539206349206343</v>
      </c>
      <c r="BN109" s="192">
        <f>BN32</f>
        <v>3.4925925925925925</v>
      </c>
      <c r="BO109" s="96">
        <f>Resumo!AA108</f>
        <v>3.6740093240093237</v>
      </c>
      <c r="BP109" s="87">
        <f>AVERAGE(T109,W109,Z109,AC109,AF109,AI109,AL109,AO109,AR109,AU109,AX109,BA109,BD109,BG109,BJ109)</f>
        <v>3.5170370370370367</v>
      </c>
      <c r="BQ109" s="87">
        <f>AVERAGE(BK109,BH109,BE109,BB109,AY109,AV109,AS109,AP109,AM109,AJ109,AG109,AD109,AA109,X109,U109)</f>
        <v>4.2111111111111112</v>
      </c>
      <c r="BR109" s="96">
        <f>Resumo!AC108</f>
        <v>3.6740093240093237</v>
      </c>
      <c r="BS109" s="192">
        <v>3.2568572468745658</v>
      </c>
      <c r="BT109" s="192">
        <v>3.2527243086899618</v>
      </c>
      <c r="BU109" s="96">
        <f>Resumo!AD108</f>
        <v>3.4030446310322908</v>
      </c>
      <c r="BV109" s="192">
        <v>3.2694689217072477</v>
      </c>
      <c r="BW109" s="192">
        <v>3.2622925893093866</v>
      </c>
      <c r="BX109" s="96">
        <f>Resumo!AE108</f>
        <v>3.3021077564798254</v>
      </c>
    </row>
    <row r="110" spans="2:76">
      <c r="B110" s="37" t="s">
        <v>208</v>
      </c>
      <c r="C110" t="s">
        <v>105</v>
      </c>
      <c r="D110" s="39">
        <v>355</v>
      </c>
      <c r="E110" t="s">
        <v>23</v>
      </c>
      <c r="F110" t="str">
        <f t="shared" si="21"/>
        <v>G</v>
      </c>
      <c r="G110" t="str">
        <f t="shared" si="22"/>
        <v>V</v>
      </c>
      <c r="H110" s="170">
        <v>3</v>
      </c>
      <c r="I110" s="170">
        <v>2</v>
      </c>
      <c r="J110" s="173">
        <f t="shared" si="14"/>
        <v>5</v>
      </c>
      <c r="K110" s="179">
        <v>0.21</v>
      </c>
      <c r="L110" s="176">
        <v>0.11</v>
      </c>
      <c r="M110" s="181">
        <f>Resumo!I109</f>
        <v>0.15151515151515152</v>
      </c>
      <c r="N110" s="171">
        <v>3</v>
      </c>
      <c r="O110" s="171">
        <v>2</v>
      </c>
      <c r="P110" s="172">
        <f t="shared" si="20"/>
        <v>5</v>
      </c>
      <c r="Q110" s="187">
        <f t="shared" si="15"/>
        <v>1</v>
      </c>
      <c r="R110" s="187">
        <f t="shared" si="16"/>
        <v>1</v>
      </c>
      <c r="S110" s="191">
        <f>P110/Resumo!G109</f>
        <v>1</v>
      </c>
      <c r="T110" s="192">
        <v>4.2046683967704697</v>
      </c>
      <c r="U110" s="192">
        <v>4.5</v>
      </c>
      <c r="V110" s="96">
        <f>Resumo!L109</f>
        <v>4.2</v>
      </c>
      <c r="W110" s="192">
        <v>4</v>
      </c>
      <c r="X110" s="192">
        <v>4.5</v>
      </c>
      <c r="Y110" s="96">
        <f>Resumo!M109</f>
        <v>4.2</v>
      </c>
      <c r="Z110" s="192">
        <v>4</v>
      </c>
      <c r="AA110" s="192">
        <v>4</v>
      </c>
      <c r="AB110" s="96">
        <f>Resumo!N109</f>
        <v>4</v>
      </c>
      <c r="AC110" s="192">
        <v>3.6666666666666665</v>
      </c>
      <c r="AD110" s="192">
        <v>3</v>
      </c>
      <c r="AE110" s="96">
        <f>Resumo!O109</f>
        <v>3.4</v>
      </c>
      <c r="AF110" s="192">
        <v>4</v>
      </c>
      <c r="AG110" s="192">
        <v>4</v>
      </c>
      <c r="AH110" s="96">
        <f>Resumo!P109</f>
        <v>4</v>
      </c>
      <c r="AI110" s="192">
        <v>4</v>
      </c>
      <c r="AJ110" s="192">
        <v>4.5</v>
      </c>
      <c r="AK110" s="96">
        <f>Resumo!Q109</f>
        <v>4.2</v>
      </c>
      <c r="AL110" s="192">
        <v>4</v>
      </c>
      <c r="AM110" s="192"/>
      <c r="AN110" s="96">
        <f>Resumo!R109</f>
        <v>4</v>
      </c>
      <c r="AO110" s="192">
        <v>4.333333333333333</v>
      </c>
      <c r="AP110" s="192">
        <v>3.5</v>
      </c>
      <c r="AQ110" s="198">
        <f>Resumo!S109</f>
        <v>4</v>
      </c>
      <c r="AR110" s="192">
        <v>4.666666666666667</v>
      </c>
      <c r="AS110" s="192">
        <v>4</v>
      </c>
      <c r="AT110" s="96">
        <f>Resumo!T109</f>
        <v>4.4000000000000004</v>
      </c>
      <c r="AU110" s="192">
        <v>5</v>
      </c>
      <c r="AV110" s="192">
        <v>4.5</v>
      </c>
      <c r="AW110" s="96">
        <f>Resumo!U109</f>
        <v>4.8</v>
      </c>
      <c r="AX110" s="192">
        <v>4</v>
      </c>
      <c r="AY110" s="192">
        <v>5</v>
      </c>
      <c r="AZ110" s="96">
        <f>Resumo!V109</f>
        <v>4.4000000000000004</v>
      </c>
      <c r="BA110" s="192">
        <v>4.333333333333333</v>
      </c>
      <c r="BB110" s="192">
        <v>4.5</v>
      </c>
      <c r="BC110" s="96">
        <f>Resumo!W109</f>
        <v>4.4000000000000004</v>
      </c>
      <c r="BD110" s="192">
        <v>4.333333333333333</v>
      </c>
      <c r="BE110" s="192">
        <v>4</v>
      </c>
      <c r="BF110" s="96">
        <f>Resumo!X109</f>
        <v>4.2</v>
      </c>
      <c r="BG110" s="192">
        <v>4.333333333333333</v>
      </c>
      <c r="BH110" s="192">
        <v>3.5</v>
      </c>
      <c r="BI110" s="96">
        <f>Resumo!Y109</f>
        <v>4</v>
      </c>
      <c r="BJ110" s="192">
        <v>4.666666666666667</v>
      </c>
      <c r="BK110" s="192">
        <v>4.5</v>
      </c>
      <c r="BL110" s="96">
        <f>Resumo!Z109</f>
        <v>4.5999999999999996</v>
      </c>
      <c r="BM110" s="192">
        <f>BM64</f>
        <v>3.502146205859586</v>
      </c>
      <c r="BN110" s="192">
        <f>BN64</f>
        <v>3.4827134986225889</v>
      </c>
      <c r="BO110" s="96">
        <f>Resumo!AA109</f>
        <v>4.1866666666666665</v>
      </c>
      <c r="BP110" s="87">
        <f>AVERAGE(T110:T111,W110:W111,Z110:Z111,AC110:AC111,AF110:AF111,AI110:AI111,AL110:AL111,AO110:AO111,AR110:AR111,AU110:AU111,AX110:AX111,BA110:BA111,BD110:BD111,BG110:BG111,BJ110:BJ111)</f>
        <v>4.1700471933871581</v>
      </c>
      <c r="BQ110" s="87">
        <f>AVERAGE(BH110:BH111,BK110:BK111,BE110:BE111,BB110:BB111,AY110:AY111,AV110:AV111,AS110:AS111,AP110:AP111,AM110:AM111,AJ110:AJ111,AG110:AG111,AD110:AD111,AA110:AA111,X110:X111,U110:U111)</f>
        <v>3.5603448275862069</v>
      </c>
      <c r="BR110" s="96">
        <f>Resumo!AC109</f>
        <v>3.9463299663299667</v>
      </c>
      <c r="BS110" s="192">
        <v>3.2562634090834592</v>
      </c>
      <c r="BT110" s="192">
        <v>3.2194672927070895</v>
      </c>
      <c r="BU110" s="96">
        <f>Resumo!AD109</f>
        <v>3.2201453098768984</v>
      </c>
      <c r="BV110" s="192">
        <v>3.2694689217072477</v>
      </c>
      <c r="BW110" s="192">
        <v>3.2622925893093866</v>
      </c>
      <c r="BX110" s="96">
        <f>Resumo!AE109</f>
        <v>3.3021077564798254</v>
      </c>
    </row>
    <row r="111" spans="2:76">
      <c r="B111" s="37" t="s">
        <v>121</v>
      </c>
      <c r="C111" t="s">
        <v>122</v>
      </c>
      <c r="D111" s="39">
        <v>355</v>
      </c>
      <c r="E111" t="s">
        <v>23</v>
      </c>
      <c r="F111" t="str">
        <f t="shared" si="21"/>
        <v>M</v>
      </c>
      <c r="G111" t="str">
        <f t="shared" si="22"/>
        <v>V</v>
      </c>
      <c r="H111" s="170">
        <v>7</v>
      </c>
      <c r="I111" s="170">
        <v>4</v>
      </c>
      <c r="J111" s="173">
        <f t="shared" si="14"/>
        <v>11</v>
      </c>
      <c r="K111" s="179">
        <v>0.27</v>
      </c>
      <c r="L111" s="176">
        <v>0.33</v>
      </c>
      <c r="M111" s="181">
        <f>Resumo!I110</f>
        <v>0.28947368421052633</v>
      </c>
      <c r="N111" s="171">
        <v>6</v>
      </c>
      <c r="O111" s="171">
        <v>3</v>
      </c>
      <c r="P111" s="172">
        <f t="shared" si="20"/>
        <v>9</v>
      </c>
      <c r="Q111" s="187">
        <f t="shared" si="15"/>
        <v>0.8571428571428571</v>
      </c>
      <c r="R111" s="187">
        <f t="shared" si="16"/>
        <v>0.75</v>
      </c>
      <c r="S111" s="191">
        <f>P111/Resumo!G110</f>
        <v>0.81818181818181823</v>
      </c>
      <c r="T111" s="192">
        <v>4.2300807381776204</v>
      </c>
      <c r="U111" s="192">
        <v>3</v>
      </c>
      <c r="V111" s="96">
        <f>Resumo!L110</f>
        <v>3.8181818181818183</v>
      </c>
      <c r="W111" s="192">
        <v>4.2857142857142856</v>
      </c>
      <c r="X111" s="192">
        <v>3.75</v>
      </c>
      <c r="Y111" s="96">
        <f>Resumo!M110</f>
        <v>4.0909090909090908</v>
      </c>
      <c r="Z111" s="192">
        <v>4</v>
      </c>
      <c r="AA111" s="192">
        <v>2.5</v>
      </c>
      <c r="AB111" s="96">
        <f>Resumo!N110</f>
        <v>3.4</v>
      </c>
      <c r="AC111" s="192">
        <v>3.5714285714285716</v>
      </c>
      <c r="AD111" s="192">
        <v>2.25</v>
      </c>
      <c r="AE111" s="96">
        <f>Resumo!O110</f>
        <v>3.0909090909090908</v>
      </c>
      <c r="AF111" s="192">
        <v>3.8571428571428572</v>
      </c>
      <c r="AG111" s="192">
        <v>3</v>
      </c>
      <c r="AH111" s="96">
        <f>Resumo!P110</f>
        <v>3.5454545454545454</v>
      </c>
      <c r="AI111" s="192">
        <v>4.166666666666667</v>
      </c>
      <c r="AJ111" s="192">
        <v>3</v>
      </c>
      <c r="AK111" s="96">
        <f>Resumo!Q110</f>
        <v>3.7</v>
      </c>
      <c r="AL111" s="192">
        <v>3.5714285714285716</v>
      </c>
      <c r="AM111" s="192">
        <v>3</v>
      </c>
      <c r="AN111" s="96">
        <f>Resumo!R110</f>
        <v>3.4444444444444446</v>
      </c>
      <c r="AO111" s="192">
        <v>4.1428571428571432</v>
      </c>
      <c r="AP111" s="192">
        <v>2.5</v>
      </c>
      <c r="AQ111" s="198">
        <f>Resumo!S110</f>
        <v>3.5454545454545454</v>
      </c>
      <c r="AR111" s="192">
        <v>4.5714285714285712</v>
      </c>
      <c r="AS111" s="192">
        <v>4.25</v>
      </c>
      <c r="AT111" s="96">
        <f>Resumo!T110</f>
        <v>4.4545454545454541</v>
      </c>
      <c r="AU111" s="192">
        <v>4.5714285714285712</v>
      </c>
      <c r="AV111" s="192">
        <v>4</v>
      </c>
      <c r="AW111" s="96">
        <f>Resumo!U110</f>
        <v>4.3636363636363633</v>
      </c>
      <c r="AX111" s="87">
        <v>4.1428571428571432</v>
      </c>
      <c r="AY111" s="87">
        <v>2.5</v>
      </c>
      <c r="AZ111" s="96">
        <f>Resumo!V110</f>
        <v>3.5454545454545454</v>
      </c>
      <c r="BA111" s="192">
        <v>4.1428571428571432</v>
      </c>
      <c r="BB111" s="192">
        <v>3.25</v>
      </c>
      <c r="BC111" s="96">
        <f>Resumo!W110</f>
        <v>3.8181818181818183</v>
      </c>
      <c r="BD111" s="192">
        <v>4.166666666666667</v>
      </c>
      <c r="BE111" s="192">
        <v>2.5</v>
      </c>
      <c r="BF111" s="96">
        <f>Resumo!X110</f>
        <v>3.5</v>
      </c>
      <c r="BG111" s="192">
        <v>4</v>
      </c>
      <c r="BH111" s="192">
        <v>2.75</v>
      </c>
      <c r="BI111" s="96">
        <f>Resumo!Y110</f>
        <v>3.5454545454545454</v>
      </c>
      <c r="BJ111" s="192">
        <v>4.1428571428571432</v>
      </c>
      <c r="BK111" s="192">
        <v>3</v>
      </c>
      <c r="BL111" s="96">
        <f>Resumo!Z110</f>
        <v>3.7272727272727271</v>
      </c>
      <c r="BM111" s="192">
        <f>AVERAGE(T111,W111,Z111,AC111,AF111,AI111,AL111,AO111,AR111,AU111,AX111,BA111,BD111,BG111,BJ111)</f>
        <v>4.1042276047673978</v>
      </c>
      <c r="BN111" s="192">
        <f>AVERAGE(U111,X111,AA111,AD111,AG111,AJ111,AM111,AP111,AS111,AV111,AY111,BB111,BE111,BH111,BK111)</f>
        <v>3.0166666666666666</v>
      </c>
      <c r="BO111" s="96">
        <f>Resumo!AA110</f>
        <v>3.7059932659932664</v>
      </c>
      <c r="BP111" s="87">
        <f>AVERAGE(BJ110:BJ111,BG110:BG111,BD110:BD111,BA110:BA111,AX110:AX111,AU110:AU111,AR110:AR111,AO110:AO111,AL110:AL111,AI110:AI111,AF110:AF111,AC110:AC111,Z110:Z111,W110:W111,T110:T111)</f>
        <v>4.170047193387159</v>
      </c>
      <c r="BQ111" s="87">
        <f>AVERAGE(BK110:BK111,BH110:BH111,BE110:BE111,BB110:BB111,AY110:AY111,AV110:AV111,AS110:AS111,AP110:AP111,AM110:AM111,AJ110:AJ111,AG110:AG111,AD110:AD111,AA110:AA111,X110:X111,U110:U111)</f>
        <v>3.5603448275862069</v>
      </c>
      <c r="BR111" s="96">
        <f>Resumo!AC110</f>
        <v>3.9463299663299667</v>
      </c>
      <c r="BS111" s="192">
        <v>3.2562634090834592</v>
      </c>
      <c r="BT111" s="192">
        <v>3.2194672927070895</v>
      </c>
      <c r="BU111" s="96">
        <f>Resumo!AD110</f>
        <v>3.2201453098768984</v>
      </c>
      <c r="BV111" s="192">
        <v>3.2694689217072477</v>
      </c>
      <c r="BW111" s="192">
        <v>3.2622925893093866</v>
      </c>
      <c r="BX111" s="96">
        <f>Resumo!AE110</f>
        <v>3.3021077564798254</v>
      </c>
    </row>
    <row r="112" spans="2:76" s="37" customFormat="1">
      <c r="D112" s="95"/>
      <c r="H112" s="93"/>
      <c r="I112" s="93"/>
      <c r="J112" s="93"/>
      <c r="K112" s="91"/>
      <c r="L112" s="97"/>
      <c r="M112" s="97"/>
      <c r="N112" s="97"/>
      <c r="O112" s="97"/>
      <c r="P112" s="97"/>
      <c r="Q112" s="98"/>
      <c r="R112" s="97"/>
      <c r="S112" s="92"/>
      <c r="T112" s="94"/>
      <c r="U112" s="94"/>
      <c r="V112" s="93"/>
      <c r="W112" s="94"/>
      <c r="X112" s="98"/>
      <c r="Y112" s="93"/>
      <c r="Z112" s="94"/>
      <c r="AA112" s="94"/>
      <c r="AB112" s="93"/>
      <c r="AC112" s="94"/>
      <c r="AD112" s="94"/>
      <c r="AE112" s="93"/>
      <c r="AF112" s="94"/>
      <c r="AG112" s="94"/>
      <c r="AH112" s="93"/>
      <c r="AI112" s="94"/>
      <c r="AJ112" s="94"/>
      <c r="AK112" s="93"/>
      <c r="AL112" s="94"/>
      <c r="AM112" s="94"/>
      <c r="AN112" s="93"/>
      <c r="AO112" s="94"/>
      <c r="AP112" s="94"/>
      <c r="AQ112" s="93"/>
      <c r="AR112" s="94"/>
      <c r="AS112" s="94"/>
      <c r="AT112" s="93"/>
      <c r="AU112" s="94"/>
      <c r="AV112" s="94"/>
      <c r="AW112" s="93"/>
      <c r="AX112" s="94"/>
      <c r="AY112" s="94"/>
      <c r="AZ112" s="93"/>
      <c r="BA112" s="94"/>
      <c r="BB112" s="94"/>
      <c r="BC112" s="93"/>
      <c r="BD112" s="94"/>
      <c r="BE112" s="94"/>
      <c r="BF112" s="93"/>
      <c r="BG112" s="94"/>
      <c r="BH112" s="94"/>
      <c r="BI112" s="93"/>
      <c r="BJ112" s="94"/>
      <c r="BK112" s="94"/>
      <c r="BL112" s="93"/>
      <c r="BM112" s="94"/>
      <c r="BN112" s="94"/>
      <c r="BO112" s="93"/>
      <c r="BP112" s="94"/>
      <c r="BQ112" s="94"/>
      <c r="BR112" s="93"/>
      <c r="BS112" s="97"/>
      <c r="BT112" s="97"/>
      <c r="BU112" s="97"/>
      <c r="BV112" s="97"/>
      <c r="BW112" s="97"/>
      <c r="BX112" s="97"/>
    </row>
    <row r="113" spans="4:76" s="37" customFormat="1">
      <c r="D113" s="95"/>
      <c r="H113" s="93"/>
      <c r="I113" s="93"/>
      <c r="J113" s="93"/>
      <c r="K113" s="91"/>
      <c r="L113" s="97"/>
      <c r="M113" s="97"/>
      <c r="N113" s="97"/>
      <c r="O113" s="97"/>
      <c r="P113" s="97"/>
      <c r="Q113" s="98"/>
      <c r="R113" s="97"/>
      <c r="S113" s="92"/>
      <c r="T113" s="94"/>
      <c r="U113" s="94"/>
      <c r="V113" s="93"/>
      <c r="W113" s="94"/>
      <c r="X113" s="98"/>
      <c r="Y113" s="93"/>
      <c r="Z113" s="94"/>
      <c r="AA113" s="94"/>
      <c r="AB113" s="93"/>
      <c r="AC113" s="94"/>
      <c r="AD113" s="94"/>
      <c r="AE113" s="93"/>
      <c r="AF113" s="94"/>
      <c r="AG113" s="94"/>
      <c r="AH113" s="93"/>
      <c r="AI113" s="94"/>
      <c r="AJ113" s="94"/>
      <c r="AK113" s="93"/>
      <c r="AL113" s="94"/>
      <c r="AM113" s="94"/>
      <c r="AN113" s="93"/>
      <c r="AO113" s="94"/>
      <c r="AP113" s="94"/>
      <c r="AQ113" s="93"/>
      <c r="AR113" s="94"/>
      <c r="AS113" s="94"/>
      <c r="AT113" s="93"/>
      <c r="AU113" s="94"/>
      <c r="AV113" s="94"/>
      <c r="AW113" s="93"/>
      <c r="AX113" s="94"/>
      <c r="AY113" s="94"/>
      <c r="AZ113" s="93"/>
      <c r="BA113" s="94"/>
      <c r="BB113" s="94"/>
      <c r="BC113" s="93"/>
      <c r="BD113" s="94"/>
      <c r="BE113" s="94"/>
      <c r="BF113" s="93"/>
      <c r="BG113" s="94"/>
      <c r="BH113" s="94"/>
      <c r="BI113" s="93"/>
      <c r="BJ113" s="94"/>
      <c r="BK113" s="94"/>
      <c r="BL113" s="93"/>
      <c r="BM113" s="94"/>
      <c r="BN113" s="94"/>
      <c r="BO113" s="93"/>
      <c r="BP113" s="94"/>
      <c r="BQ113" s="94"/>
      <c r="BR113" s="93"/>
      <c r="BS113" s="97"/>
      <c r="BT113" s="97"/>
      <c r="BU113" s="97"/>
      <c r="BV113" s="97"/>
      <c r="BW113" s="97"/>
      <c r="BX113" s="97"/>
    </row>
    <row r="114" spans="4:76" s="37" customFormat="1">
      <c r="D114" s="95"/>
      <c r="H114" s="93"/>
      <c r="I114" s="93"/>
      <c r="J114" s="93"/>
      <c r="K114" s="91"/>
      <c r="Q114" s="98"/>
      <c r="S114" s="92"/>
      <c r="T114" s="94"/>
      <c r="U114" s="94"/>
      <c r="V114" s="93"/>
      <c r="W114" s="94"/>
      <c r="X114" s="98"/>
      <c r="Y114" s="93"/>
      <c r="Z114" s="94"/>
      <c r="AA114" s="94"/>
      <c r="AB114" s="93"/>
      <c r="AC114" s="94"/>
      <c r="AD114" s="94"/>
      <c r="AE114" s="93"/>
      <c r="AF114" s="94"/>
      <c r="AG114" s="94"/>
      <c r="AH114" s="93"/>
      <c r="AI114" s="94"/>
      <c r="AJ114" s="94"/>
      <c r="AK114" s="93"/>
      <c r="AL114" s="94"/>
      <c r="AM114" s="94"/>
      <c r="AN114" s="93"/>
      <c r="AO114" s="94"/>
      <c r="AP114" s="94"/>
      <c r="AQ114" s="93"/>
      <c r="AR114" s="94"/>
      <c r="AS114" s="94"/>
      <c r="AT114" s="93"/>
      <c r="AU114" s="94"/>
      <c r="AV114" s="94"/>
      <c r="AW114" s="93"/>
      <c r="AX114" s="94"/>
      <c r="AY114" s="94"/>
      <c r="AZ114" s="93"/>
      <c r="BA114" s="94"/>
      <c r="BB114" s="94"/>
      <c r="BC114" s="93"/>
      <c r="BD114" s="94"/>
      <c r="BE114" s="94"/>
      <c r="BF114" s="93"/>
      <c r="BG114" s="94"/>
      <c r="BH114" s="94"/>
      <c r="BI114" s="93"/>
      <c r="BJ114" s="94"/>
      <c r="BK114" s="94"/>
      <c r="BL114" s="93"/>
      <c r="BM114" s="94"/>
      <c r="BN114" s="94"/>
      <c r="BO114" s="93"/>
      <c r="BP114" s="94"/>
      <c r="BQ114" s="94"/>
      <c r="BR114" s="93"/>
    </row>
    <row r="115" spans="4:76" s="37" customFormat="1">
      <c r="D115" s="95"/>
      <c r="H115" s="93"/>
      <c r="I115" s="93"/>
      <c r="J115" s="93"/>
      <c r="K115" s="91"/>
      <c r="Q115" s="98"/>
      <c r="S115" s="92"/>
      <c r="T115" s="94"/>
      <c r="U115" s="94"/>
      <c r="V115" s="93"/>
      <c r="W115" s="94"/>
      <c r="X115" s="98"/>
      <c r="Y115" s="93"/>
      <c r="Z115" s="94"/>
      <c r="AA115" s="94"/>
      <c r="AB115" s="93"/>
      <c r="AC115" s="94"/>
      <c r="AD115" s="94"/>
      <c r="AE115" s="93"/>
      <c r="AF115" s="94"/>
      <c r="AG115" s="94"/>
      <c r="AH115" s="93"/>
      <c r="AI115" s="94"/>
      <c r="AJ115" s="94"/>
      <c r="AK115" s="93"/>
      <c r="AL115" s="94"/>
      <c r="AM115" s="94"/>
      <c r="AN115" s="93"/>
      <c r="AO115" s="94"/>
      <c r="AP115" s="94"/>
      <c r="AQ115" s="93"/>
      <c r="AR115" s="94"/>
      <c r="AS115" s="94"/>
      <c r="AT115" s="93"/>
      <c r="AU115" s="94"/>
      <c r="AV115" s="94"/>
      <c r="AW115" s="93"/>
      <c r="AX115" s="94"/>
      <c r="AY115" s="94"/>
      <c r="AZ115" s="93"/>
      <c r="BA115" s="94"/>
      <c r="BB115" s="94"/>
      <c r="BC115" s="93"/>
      <c r="BD115" s="94"/>
      <c r="BE115" s="94"/>
      <c r="BF115" s="93"/>
      <c r="BG115" s="94"/>
      <c r="BH115" s="94"/>
      <c r="BI115" s="93"/>
      <c r="BJ115" s="94"/>
      <c r="BK115" s="94"/>
      <c r="BL115" s="93"/>
      <c r="BM115" s="94"/>
      <c r="BN115" s="94"/>
      <c r="BO115" s="93"/>
      <c r="BP115" s="94"/>
      <c r="BQ115" s="94"/>
      <c r="BR115" s="93"/>
    </row>
    <row r="116" spans="4:76" s="37" customFormat="1">
      <c r="D116" s="95"/>
      <c r="H116" s="93"/>
      <c r="I116" s="93"/>
      <c r="J116" s="93"/>
      <c r="K116" s="91"/>
      <c r="Q116" s="98"/>
      <c r="S116" s="92"/>
      <c r="T116" s="94"/>
      <c r="U116" s="94"/>
      <c r="V116" s="93"/>
      <c r="W116" s="94"/>
      <c r="X116" s="98"/>
      <c r="Y116" s="93"/>
      <c r="Z116" s="94"/>
      <c r="AA116" s="94"/>
      <c r="AB116" s="93"/>
      <c r="AC116" s="94"/>
      <c r="AD116" s="94"/>
      <c r="AE116" s="93"/>
      <c r="AF116" s="94"/>
      <c r="AG116" s="94"/>
      <c r="AH116" s="93"/>
      <c r="AI116" s="94"/>
      <c r="AJ116" s="94"/>
      <c r="AK116" s="93"/>
      <c r="AL116" s="94"/>
      <c r="AM116" s="94"/>
      <c r="AN116" s="93"/>
      <c r="AO116" s="94"/>
      <c r="AP116" s="94"/>
      <c r="AQ116" s="93"/>
      <c r="AR116" s="94"/>
      <c r="AS116" s="94"/>
      <c r="AT116" s="93"/>
      <c r="AU116" s="94"/>
      <c r="AV116" s="94"/>
      <c r="AW116" s="93"/>
      <c r="AX116" s="94"/>
      <c r="AY116" s="94"/>
      <c r="AZ116" s="93"/>
      <c r="BA116" s="94"/>
      <c r="BB116" s="94"/>
      <c r="BC116" s="93"/>
      <c r="BD116" s="94"/>
      <c r="BE116" s="94"/>
      <c r="BF116" s="93"/>
      <c r="BG116" s="94"/>
      <c r="BH116" s="94"/>
      <c r="BI116" s="93"/>
      <c r="BJ116" s="94"/>
      <c r="BK116" s="94"/>
      <c r="BL116" s="93"/>
      <c r="BM116" s="94"/>
      <c r="BN116" s="94"/>
      <c r="BO116" s="93"/>
      <c r="BP116" s="94"/>
      <c r="BQ116" s="94"/>
      <c r="BR116" s="93"/>
    </row>
    <row r="117" spans="4:76" s="37" customFormat="1">
      <c r="D117" s="95"/>
      <c r="H117" s="93"/>
      <c r="I117" s="93"/>
      <c r="J117" s="93"/>
      <c r="K117" s="91"/>
      <c r="Q117" s="98"/>
      <c r="S117" s="92"/>
      <c r="T117" s="94"/>
      <c r="U117" s="94"/>
      <c r="V117" s="93"/>
      <c r="W117" s="94"/>
      <c r="X117" s="98"/>
      <c r="Y117" s="93"/>
      <c r="Z117" s="94"/>
      <c r="AA117" s="94"/>
      <c r="AB117" s="93"/>
      <c r="AC117" s="94"/>
      <c r="AD117" s="94"/>
      <c r="AE117" s="93"/>
      <c r="AF117" s="94"/>
      <c r="AG117" s="94"/>
      <c r="AH117" s="93"/>
      <c r="AI117" s="94"/>
      <c r="AJ117" s="94"/>
      <c r="AK117" s="93"/>
      <c r="AL117" s="94"/>
      <c r="AM117" s="94"/>
      <c r="AN117" s="93"/>
      <c r="AO117" s="94"/>
      <c r="AP117" s="94"/>
      <c r="AQ117" s="93"/>
      <c r="AR117" s="94"/>
      <c r="AS117" s="94"/>
      <c r="AT117" s="93"/>
      <c r="AU117" s="94"/>
      <c r="AV117" s="94"/>
      <c r="AW117" s="93"/>
      <c r="AX117" s="94"/>
      <c r="AY117" s="94"/>
      <c r="AZ117" s="93"/>
      <c r="BA117" s="94"/>
      <c r="BB117" s="94"/>
      <c r="BC117" s="93"/>
      <c r="BD117" s="94"/>
      <c r="BE117" s="94"/>
      <c r="BF117" s="93"/>
      <c r="BG117" s="94"/>
      <c r="BH117" s="94"/>
      <c r="BI117" s="93"/>
      <c r="BJ117" s="94"/>
      <c r="BK117" s="94"/>
      <c r="BL117" s="93"/>
      <c r="BM117" s="94"/>
      <c r="BN117" s="94"/>
      <c r="BO117" s="93"/>
      <c r="BP117" s="94"/>
      <c r="BQ117" s="94"/>
      <c r="BR117" s="93"/>
    </row>
    <row r="118" spans="4:76" s="37" customFormat="1">
      <c r="D118" s="95"/>
      <c r="H118" s="93"/>
      <c r="I118" s="93"/>
      <c r="J118" s="93"/>
      <c r="K118" s="91"/>
      <c r="Q118" s="98"/>
      <c r="S118" s="92"/>
      <c r="T118" s="94"/>
      <c r="U118" s="94"/>
      <c r="V118" s="93"/>
      <c r="W118" s="94"/>
      <c r="X118" s="98"/>
      <c r="Y118" s="93"/>
      <c r="Z118" s="94"/>
      <c r="AA118" s="94"/>
      <c r="AB118" s="93"/>
      <c r="AC118" s="94"/>
      <c r="AD118" s="94"/>
      <c r="AE118" s="93"/>
      <c r="AF118" s="94"/>
      <c r="AG118" s="94"/>
      <c r="AH118" s="93"/>
      <c r="AI118" s="94"/>
      <c r="AJ118" s="94"/>
      <c r="AK118" s="93"/>
      <c r="AL118" s="94"/>
      <c r="AM118" s="94"/>
      <c r="AN118" s="93"/>
      <c r="AO118" s="94"/>
      <c r="AP118" s="94"/>
      <c r="AQ118" s="93"/>
      <c r="AR118" s="94"/>
      <c r="AS118" s="94"/>
      <c r="AT118" s="93"/>
      <c r="AU118" s="94"/>
      <c r="AV118" s="94"/>
      <c r="AW118" s="93"/>
      <c r="AX118" s="94"/>
      <c r="AY118" s="94"/>
      <c r="AZ118" s="93"/>
      <c r="BA118" s="94"/>
      <c r="BB118" s="94"/>
      <c r="BC118" s="93"/>
      <c r="BD118" s="94"/>
      <c r="BE118" s="94"/>
      <c r="BF118" s="93"/>
      <c r="BG118" s="94"/>
      <c r="BH118" s="94"/>
      <c r="BI118" s="93"/>
      <c r="BJ118" s="94"/>
      <c r="BK118" s="94"/>
      <c r="BL118" s="93"/>
      <c r="BM118" s="94"/>
      <c r="BN118" s="94"/>
      <c r="BO118" s="93"/>
      <c r="BP118" s="94"/>
      <c r="BQ118" s="94"/>
      <c r="BR118" s="93"/>
    </row>
    <row r="119" spans="4:76" s="37" customFormat="1">
      <c r="D119" s="95"/>
      <c r="H119" s="93"/>
      <c r="I119" s="93"/>
      <c r="J119" s="93"/>
      <c r="K119" s="91"/>
      <c r="Q119" s="98"/>
      <c r="S119" s="92"/>
      <c r="T119" s="94"/>
      <c r="U119" s="94"/>
      <c r="V119" s="93"/>
      <c r="W119" s="94"/>
      <c r="X119" s="98"/>
      <c r="Y119" s="93"/>
      <c r="Z119" s="94"/>
      <c r="AA119" s="94"/>
      <c r="AB119" s="93"/>
      <c r="AC119" s="94"/>
      <c r="AD119" s="94"/>
      <c r="AE119" s="93"/>
      <c r="AF119" s="94"/>
      <c r="AG119" s="94"/>
      <c r="AH119" s="93"/>
      <c r="AI119" s="94"/>
      <c r="AJ119" s="94"/>
      <c r="AK119" s="93"/>
      <c r="AL119" s="94"/>
      <c r="AM119" s="94"/>
      <c r="AN119" s="93"/>
      <c r="AO119" s="94"/>
      <c r="AP119" s="94"/>
      <c r="AQ119" s="93"/>
      <c r="AR119" s="94"/>
      <c r="AS119" s="94"/>
      <c r="AT119" s="93"/>
      <c r="AU119" s="94"/>
      <c r="AV119" s="94"/>
      <c r="AW119" s="93"/>
      <c r="AX119" s="94"/>
      <c r="AY119" s="94"/>
      <c r="AZ119" s="93"/>
      <c r="BA119" s="94"/>
      <c r="BB119" s="94"/>
      <c r="BC119" s="93"/>
      <c r="BD119" s="94"/>
      <c r="BE119" s="94"/>
      <c r="BF119" s="93"/>
      <c r="BG119" s="94"/>
      <c r="BH119" s="94"/>
      <c r="BI119" s="93"/>
      <c r="BJ119" s="94"/>
      <c r="BK119" s="94"/>
      <c r="BL119" s="93"/>
      <c r="BM119" s="94"/>
      <c r="BN119" s="94"/>
      <c r="BO119" s="93"/>
      <c r="BP119" s="94"/>
      <c r="BQ119" s="94"/>
      <c r="BR119" s="93"/>
    </row>
    <row r="120" spans="4:76" s="37" customFormat="1">
      <c r="D120" s="95"/>
      <c r="H120" s="93"/>
      <c r="I120" s="93"/>
      <c r="J120" s="93"/>
      <c r="K120" s="91"/>
      <c r="Q120" s="98"/>
      <c r="S120" s="92"/>
      <c r="T120" s="94"/>
      <c r="U120" s="94"/>
      <c r="V120" s="93"/>
      <c r="W120" s="94"/>
      <c r="X120" s="98"/>
      <c r="Y120" s="93"/>
      <c r="Z120" s="94"/>
      <c r="AA120" s="94"/>
      <c r="AB120" s="93"/>
      <c r="AC120" s="94"/>
      <c r="AD120" s="94"/>
      <c r="AE120" s="93"/>
      <c r="AF120" s="94"/>
      <c r="AG120" s="94"/>
      <c r="AH120" s="93"/>
      <c r="AI120" s="94"/>
      <c r="AJ120" s="94"/>
      <c r="AK120" s="93"/>
      <c r="AL120" s="94"/>
      <c r="AM120" s="94"/>
      <c r="AN120" s="93"/>
      <c r="AO120" s="94"/>
      <c r="AP120" s="94"/>
      <c r="AQ120" s="93"/>
      <c r="AR120" s="94"/>
      <c r="AS120" s="94"/>
      <c r="AT120" s="93"/>
      <c r="AU120" s="94"/>
      <c r="AV120" s="94"/>
      <c r="AW120" s="93"/>
      <c r="AX120" s="94"/>
      <c r="AY120" s="94"/>
      <c r="AZ120" s="93"/>
      <c r="BA120" s="94"/>
      <c r="BB120" s="94"/>
      <c r="BC120" s="93"/>
      <c r="BD120" s="94"/>
      <c r="BE120" s="94"/>
      <c r="BF120" s="93"/>
      <c r="BG120" s="94"/>
      <c r="BH120" s="94"/>
      <c r="BI120" s="93"/>
      <c r="BJ120" s="94"/>
      <c r="BK120" s="94"/>
      <c r="BL120" s="93"/>
      <c r="BM120" s="94"/>
      <c r="BN120" s="94"/>
      <c r="BO120" s="93"/>
      <c r="BP120" s="94"/>
      <c r="BQ120" s="94"/>
      <c r="BR120" s="93"/>
    </row>
    <row r="121" spans="4:76" s="37" customFormat="1">
      <c r="D121" s="95"/>
      <c r="H121" s="93"/>
      <c r="I121" s="93"/>
      <c r="J121" s="93"/>
      <c r="K121" s="91"/>
      <c r="L121" s="83"/>
      <c r="M121" s="83"/>
      <c r="N121" s="83"/>
      <c r="O121" s="83"/>
      <c r="P121" s="83"/>
      <c r="Q121" s="98"/>
      <c r="S121" s="92"/>
      <c r="T121" s="94"/>
      <c r="U121" s="94"/>
      <c r="V121" s="93"/>
      <c r="W121" s="94"/>
      <c r="X121" s="98"/>
      <c r="Y121" s="93"/>
      <c r="Z121" s="94"/>
      <c r="AA121" s="94"/>
      <c r="AB121" s="93"/>
      <c r="AC121" s="94"/>
      <c r="AD121" s="94"/>
      <c r="AE121" s="93"/>
      <c r="AF121" s="94"/>
      <c r="AG121" s="94"/>
      <c r="AH121" s="93"/>
      <c r="AI121" s="94"/>
      <c r="AJ121" s="94"/>
      <c r="AK121" s="93"/>
      <c r="AL121" s="94"/>
      <c r="AM121" s="94"/>
      <c r="AN121" s="93"/>
      <c r="AO121" s="94"/>
      <c r="AP121" s="94"/>
      <c r="AQ121" s="93"/>
      <c r="AR121" s="94"/>
      <c r="AS121" s="94"/>
      <c r="AT121" s="93"/>
      <c r="AU121" s="94"/>
      <c r="AV121" s="94"/>
      <c r="AW121" s="93"/>
      <c r="AX121" s="94"/>
      <c r="AY121" s="94"/>
      <c r="AZ121" s="93"/>
      <c r="BA121" s="94"/>
      <c r="BB121" s="94"/>
      <c r="BC121" s="93"/>
      <c r="BD121" s="94"/>
      <c r="BE121" s="94"/>
      <c r="BF121" s="93"/>
      <c r="BG121" s="94"/>
      <c r="BH121" s="94"/>
      <c r="BI121" s="93"/>
      <c r="BJ121" s="94"/>
      <c r="BK121" s="94"/>
      <c r="BL121" s="93"/>
      <c r="BM121" s="94"/>
      <c r="BN121" s="94"/>
      <c r="BO121" s="93"/>
      <c r="BP121" s="94"/>
      <c r="BQ121" s="94"/>
      <c r="BR121" s="93"/>
    </row>
    <row r="122" spans="4:76" s="37" customFormat="1">
      <c r="D122" s="95"/>
      <c r="H122" s="93"/>
      <c r="I122" s="93"/>
      <c r="J122" s="93"/>
      <c r="K122" s="91"/>
      <c r="L122" s="83"/>
      <c r="M122" s="83"/>
      <c r="N122" s="83"/>
      <c r="O122" s="83"/>
      <c r="P122" s="83"/>
      <c r="Q122" s="98"/>
      <c r="S122" s="92"/>
      <c r="T122" s="94"/>
      <c r="U122" s="94"/>
      <c r="V122" s="93"/>
      <c r="W122" s="94"/>
      <c r="X122" s="98"/>
      <c r="Y122" s="93"/>
      <c r="Z122" s="94"/>
      <c r="AA122" s="94"/>
      <c r="AB122" s="93"/>
      <c r="AC122" s="94"/>
      <c r="AD122" s="94"/>
      <c r="AE122" s="93"/>
      <c r="AF122" s="94"/>
      <c r="AG122" s="94"/>
      <c r="AH122" s="93"/>
      <c r="AI122" s="94"/>
      <c r="AJ122" s="94"/>
      <c r="AK122" s="93"/>
      <c r="AL122" s="94"/>
      <c r="AM122" s="94"/>
      <c r="AN122" s="93"/>
      <c r="AO122" s="94"/>
      <c r="AP122" s="94"/>
      <c r="AQ122" s="93"/>
      <c r="AR122" s="94"/>
      <c r="AS122" s="94"/>
      <c r="AT122" s="93"/>
      <c r="AU122" s="94"/>
      <c r="AV122" s="94"/>
      <c r="AW122" s="93"/>
      <c r="AX122" s="94"/>
      <c r="AY122" s="94"/>
      <c r="AZ122" s="93"/>
      <c r="BA122" s="94"/>
      <c r="BB122" s="94"/>
      <c r="BC122" s="93"/>
      <c r="BD122" s="94"/>
      <c r="BE122" s="94"/>
      <c r="BF122" s="93"/>
      <c r="BG122" s="94"/>
      <c r="BH122" s="94"/>
      <c r="BI122" s="93"/>
      <c r="BJ122" s="94"/>
      <c r="BK122" s="94"/>
      <c r="BL122" s="93"/>
      <c r="BM122" s="94"/>
      <c r="BN122" s="94"/>
      <c r="BO122" s="93"/>
      <c r="BP122" s="94"/>
      <c r="BQ122" s="94"/>
      <c r="BR122" s="93"/>
    </row>
    <row r="123" spans="4:76" s="37" customFormat="1">
      <c r="D123" s="95"/>
      <c r="H123" s="93"/>
      <c r="I123" s="93"/>
      <c r="J123" s="93"/>
      <c r="K123" s="91"/>
      <c r="L123" s="83"/>
      <c r="M123" s="83"/>
      <c r="N123" s="83"/>
      <c r="O123" s="83"/>
      <c r="P123" s="83"/>
      <c r="Q123" s="98"/>
      <c r="S123" s="92"/>
      <c r="T123" s="94"/>
      <c r="U123" s="94"/>
      <c r="V123" s="93"/>
      <c r="W123" s="94"/>
      <c r="X123" s="98"/>
      <c r="Y123" s="93"/>
      <c r="Z123" s="94"/>
      <c r="AA123" s="94"/>
      <c r="AB123" s="93"/>
      <c r="AC123" s="94"/>
      <c r="AD123" s="94"/>
      <c r="AE123" s="93"/>
      <c r="AF123" s="94"/>
      <c r="AG123" s="94"/>
      <c r="AH123" s="93"/>
      <c r="AI123" s="94"/>
      <c r="AJ123" s="94"/>
      <c r="AK123" s="93"/>
      <c r="AL123" s="94"/>
      <c r="AM123" s="94"/>
      <c r="AN123" s="93"/>
      <c r="AO123" s="94"/>
      <c r="AP123" s="94"/>
      <c r="AQ123" s="93"/>
      <c r="AR123" s="94"/>
      <c r="AS123" s="94"/>
      <c r="AT123" s="93"/>
      <c r="AU123" s="94"/>
      <c r="AV123" s="94"/>
      <c r="AW123" s="93"/>
      <c r="AX123" s="94"/>
      <c r="AY123" s="94"/>
      <c r="AZ123" s="93"/>
      <c r="BA123" s="94"/>
      <c r="BB123" s="94"/>
      <c r="BC123" s="93"/>
      <c r="BD123" s="94"/>
      <c r="BE123" s="94"/>
      <c r="BF123" s="93"/>
      <c r="BG123" s="94"/>
      <c r="BH123" s="94"/>
      <c r="BI123" s="93"/>
      <c r="BJ123" s="94"/>
      <c r="BK123" s="94"/>
      <c r="BL123" s="93"/>
      <c r="BM123" s="94"/>
      <c r="BN123" s="94"/>
      <c r="BO123" s="93"/>
      <c r="BP123" s="94"/>
      <c r="BQ123" s="94"/>
      <c r="BR123" s="93"/>
    </row>
    <row r="124" spans="4:76" s="37" customFormat="1">
      <c r="D124" s="95"/>
      <c r="H124" s="93"/>
      <c r="I124" s="93"/>
      <c r="J124" s="93"/>
      <c r="K124" s="91"/>
      <c r="L124" s="83"/>
      <c r="M124" s="83"/>
      <c r="N124" s="83"/>
      <c r="O124" s="83"/>
      <c r="P124" s="83"/>
      <c r="Q124" s="98"/>
      <c r="S124" s="92"/>
      <c r="T124" s="94"/>
      <c r="U124" s="94"/>
      <c r="V124" s="93"/>
      <c r="W124" s="94"/>
      <c r="X124" s="98"/>
      <c r="Y124" s="93"/>
      <c r="Z124" s="94"/>
      <c r="AA124" s="94"/>
      <c r="AB124" s="93"/>
      <c r="AC124" s="94"/>
      <c r="AD124" s="94"/>
      <c r="AE124" s="93"/>
      <c r="AF124" s="94"/>
      <c r="AG124" s="94"/>
      <c r="AH124" s="93"/>
      <c r="AI124" s="94"/>
      <c r="AJ124" s="94"/>
      <c r="AK124" s="93"/>
      <c r="AL124" s="94"/>
      <c r="AM124" s="94"/>
      <c r="AN124" s="93"/>
      <c r="AO124" s="94"/>
      <c r="AP124" s="94"/>
      <c r="AQ124" s="93"/>
      <c r="AR124" s="94"/>
      <c r="AS124" s="94"/>
      <c r="AT124" s="93"/>
      <c r="AU124" s="94"/>
      <c r="AV124" s="94"/>
      <c r="AW124" s="93"/>
      <c r="AX124" s="94"/>
      <c r="AY124" s="94"/>
      <c r="AZ124" s="93"/>
      <c r="BA124" s="94"/>
      <c r="BB124" s="94"/>
      <c r="BC124" s="93"/>
      <c r="BD124" s="94"/>
      <c r="BE124" s="94"/>
      <c r="BF124" s="93"/>
      <c r="BG124" s="94"/>
      <c r="BH124" s="94"/>
      <c r="BI124" s="93"/>
      <c r="BJ124" s="94"/>
      <c r="BK124" s="94"/>
      <c r="BL124" s="93"/>
      <c r="BM124" s="94"/>
      <c r="BN124" s="94"/>
      <c r="BO124" s="93"/>
      <c r="BP124" s="94"/>
      <c r="BQ124" s="94"/>
      <c r="BR124" s="93"/>
    </row>
    <row r="125" spans="4:76" s="37" customFormat="1">
      <c r="D125" s="95"/>
      <c r="H125" s="93"/>
      <c r="I125" s="93"/>
      <c r="J125" s="93"/>
      <c r="K125" s="91"/>
      <c r="L125" s="83"/>
      <c r="M125" s="83"/>
      <c r="N125" s="83"/>
      <c r="O125" s="83"/>
      <c r="P125" s="83"/>
      <c r="Q125" s="98"/>
      <c r="S125" s="92"/>
      <c r="T125" s="94"/>
      <c r="U125" s="94"/>
      <c r="V125" s="93"/>
      <c r="W125" s="94"/>
      <c r="X125" s="98"/>
      <c r="Y125" s="93"/>
      <c r="Z125" s="94"/>
      <c r="AA125" s="94"/>
      <c r="AB125" s="93"/>
      <c r="AC125" s="94"/>
      <c r="AD125" s="94"/>
      <c r="AE125" s="93"/>
      <c r="AF125" s="94"/>
      <c r="AG125" s="94"/>
      <c r="AH125" s="93"/>
      <c r="AI125" s="94"/>
      <c r="AJ125" s="94"/>
      <c r="AK125" s="93"/>
      <c r="AL125" s="94"/>
      <c r="AM125" s="94"/>
      <c r="AN125" s="93"/>
      <c r="AO125" s="94"/>
      <c r="AP125" s="94"/>
      <c r="AQ125" s="93"/>
      <c r="AR125" s="94"/>
      <c r="AS125" s="94"/>
      <c r="AT125" s="93"/>
      <c r="AU125" s="94"/>
      <c r="AV125" s="94"/>
      <c r="AW125" s="93"/>
      <c r="AX125" s="94"/>
      <c r="AY125" s="94"/>
      <c r="AZ125" s="93"/>
      <c r="BA125" s="94"/>
      <c r="BB125" s="94"/>
      <c r="BC125" s="93"/>
      <c r="BD125" s="94"/>
      <c r="BE125" s="94"/>
      <c r="BF125" s="93"/>
      <c r="BG125" s="94"/>
      <c r="BH125" s="94"/>
      <c r="BI125" s="93"/>
      <c r="BJ125" s="94"/>
      <c r="BK125" s="94"/>
      <c r="BL125" s="93"/>
      <c r="BM125" s="94"/>
      <c r="BN125" s="94"/>
      <c r="BO125" s="93"/>
      <c r="BP125" s="94"/>
      <c r="BQ125" s="94"/>
      <c r="BR125" s="93"/>
    </row>
    <row r="126" spans="4:76" s="37" customFormat="1">
      <c r="D126" s="95"/>
      <c r="H126" s="93"/>
      <c r="I126" s="93"/>
      <c r="J126" s="93"/>
      <c r="K126" s="91"/>
      <c r="L126" s="83"/>
      <c r="M126" s="83"/>
      <c r="N126" s="83"/>
      <c r="O126" s="83"/>
      <c r="P126" s="83"/>
      <c r="Q126" s="98"/>
      <c r="S126" s="92"/>
      <c r="T126" s="94"/>
      <c r="U126" s="94"/>
      <c r="V126" s="93"/>
      <c r="W126" s="94"/>
      <c r="X126" s="98"/>
      <c r="Y126" s="93"/>
      <c r="Z126" s="94"/>
      <c r="AA126" s="94"/>
      <c r="AB126" s="93"/>
      <c r="AC126" s="94"/>
      <c r="AD126" s="94"/>
      <c r="AE126" s="93"/>
      <c r="AF126" s="94"/>
      <c r="AG126" s="94"/>
      <c r="AH126" s="93"/>
      <c r="AI126" s="94"/>
      <c r="AJ126" s="94"/>
      <c r="AK126" s="93"/>
      <c r="AL126" s="94"/>
      <c r="AM126" s="94"/>
      <c r="AN126" s="93"/>
      <c r="AO126" s="94"/>
      <c r="AP126" s="94"/>
      <c r="AQ126" s="93"/>
      <c r="AR126" s="94"/>
      <c r="AS126" s="94"/>
      <c r="AT126" s="93"/>
      <c r="AU126" s="94"/>
      <c r="AV126" s="94"/>
      <c r="AW126" s="93"/>
      <c r="AX126" s="94"/>
      <c r="AY126" s="94"/>
      <c r="AZ126" s="93"/>
      <c r="BA126" s="94"/>
      <c r="BB126" s="94"/>
      <c r="BC126" s="93"/>
      <c r="BD126" s="94"/>
      <c r="BE126" s="94"/>
      <c r="BF126" s="93"/>
      <c r="BG126" s="94"/>
      <c r="BH126" s="94"/>
      <c r="BI126" s="93"/>
      <c r="BJ126" s="94"/>
      <c r="BK126" s="94"/>
      <c r="BL126" s="93"/>
      <c r="BM126" s="94"/>
      <c r="BN126" s="94"/>
      <c r="BO126" s="93"/>
      <c r="BP126" s="94"/>
      <c r="BQ126" s="94"/>
      <c r="BR126" s="93"/>
    </row>
    <row r="127" spans="4:76" s="37" customFormat="1">
      <c r="D127" s="95"/>
      <c r="H127" s="93"/>
      <c r="I127" s="93"/>
      <c r="J127" s="93"/>
      <c r="K127" s="91"/>
      <c r="L127" s="83"/>
      <c r="M127" s="83"/>
      <c r="N127" s="83"/>
      <c r="O127" s="83"/>
      <c r="P127" s="83"/>
      <c r="Q127" s="98"/>
      <c r="S127" s="92"/>
      <c r="T127" s="94"/>
      <c r="U127" s="94"/>
      <c r="V127" s="93"/>
      <c r="W127" s="94"/>
      <c r="X127" s="98"/>
      <c r="Y127" s="93"/>
      <c r="Z127" s="94"/>
      <c r="AA127" s="94"/>
      <c r="AB127" s="93"/>
      <c r="AC127" s="94"/>
      <c r="AD127" s="94"/>
      <c r="AE127" s="93"/>
      <c r="AF127" s="94"/>
      <c r="AG127" s="94"/>
      <c r="AH127" s="93"/>
      <c r="AI127" s="94"/>
      <c r="AJ127" s="94"/>
      <c r="AK127" s="93"/>
      <c r="AL127" s="94"/>
      <c r="AM127" s="94"/>
      <c r="AN127" s="93"/>
      <c r="AO127" s="94"/>
      <c r="AP127" s="94"/>
      <c r="AQ127" s="93"/>
      <c r="AR127" s="94"/>
      <c r="AS127" s="94"/>
      <c r="AT127" s="93"/>
      <c r="AU127" s="94"/>
      <c r="AV127" s="94"/>
      <c r="AW127" s="93"/>
      <c r="AX127" s="94"/>
      <c r="AY127" s="94"/>
      <c r="AZ127" s="93"/>
      <c r="BA127" s="94"/>
      <c r="BB127" s="94"/>
      <c r="BC127" s="93"/>
      <c r="BD127" s="94"/>
      <c r="BE127" s="94"/>
      <c r="BF127" s="93"/>
      <c r="BG127" s="94"/>
      <c r="BH127" s="94"/>
      <c r="BI127" s="93"/>
      <c r="BJ127" s="94"/>
      <c r="BK127" s="94"/>
      <c r="BL127" s="93"/>
      <c r="BM127" s="94"/>
      <c r="BN127" s="94"/>
      <c r="BO127" s="93"/>
      <c r="BP127" s="94"/>
      <c r="BQ127" s="94"/>
      <c r="BR127" s="93"/>
    </row>
    <row r="128" spans="4:76" s="37" customFormat="1">
      <c r="D128" s="95"/>
      <c r="H128" s="93"/>
      <c r="I128" s="93"/>
      <c r="J128" s="93"/>
      <c r="K128" s="91"/>
      <c r="L128" s="83"/>
      <c r="M128" s="83"/>
      <c r="N128" s="83"/>
      <c r="O128" s="83"/>
      <c r="P128" s="83"/>
      <c r="Q128" s="98"/>
      <c r="S128" s="92"/>
      <c r="T128" s="94"/>
      <c r="U128" s="94"/>
      <c r="V128" s="93"/>
      <c r="W128" s="94"/>
      <c r="X128" s="98"/>
      <c r="Y128" s="93"/>
      <c r="Z128" s="94"/>
      <c r="AA128" s="94"/>
      <c r="AB128" s="93"/>
      <c r="AC128" s="94"/>
      <c r="AD128" s="94"/>
      <c r="AE128" s="93"/>
      <c r="AF128" s="94"/>
      <c r="AG128" s="94"/>
      <c r="AH128" s="93"/>
      <c r="AI128" s="94"/>
      <c r="AJ128" s="94"/>
      <c r="AK128" s="93"/>
      <c r="AL128" s="94"/>
      <c r="AM128" s="94"/>
      <c r="AN128" s="93"/>
      <c r="AO128" s="94"/>
      <c r="AP128" s="94"/>
      <c r="AQ128" s="93"/>
      <c r="AR128" s="94"/>
      <c r="AS128" s="94"/>
      <c r="AT128" s="93"/>
      <c r="AU128" s="94"/>
      <c r="AV128" s="94"/>
      <c r="AW128" s="93"/>
      <c r="AX128" s="94"/>
      <c r="AY128" s="94"/>
      <c r="AZ128" s="93"/>
      <c r="BA128" s="94"/>
      <c r="BB128" s="94"/>
      <c r="BC128" s="93"/>
      <c r="BD128" s="94"/>
      <c r="BE128" s="94"/>
      <c r="BF128" s="93"/>
      <c r="BG128" s="94"/>
      <c r="BH128" s="94"/>
      <c r="BI128" s="93"/>
      <c r="BJ128" s="94"/>
      <c r="BK128" s="94"/>
      <c r="BL128" s="93"/>
      <c r="BM128" s="94"/>
      <c r="BN128" s="94"/>
      <c r="BO128" s="93"/>
      <c r="BP128" s="94"/>
      <c r="BQ128" s="94"/>
      <c r="BR128" s="93"/>
    </row>
    <row r="129" spans="4:70" s="37" customFormat="1">
      <c r="D129" s="95"/>
      <c r="H129" s="93"/>
      <c r="I129" s="93"/>
      <c r="J129" s="93"/>
      <c r="K129" s="91"/>
      <c r="L129" s="83"/>
      <c r="M129" s="83"/>
      <c r="N129" s="83"/>
      <c r="O129" s="83"/>
      <c r="P129" s="83"/>
      <c r="Q129" s="98"/>
      <c r="S129" s="92"/>
      <c r="T129" s="94"/>
      <c r="U129" s="94"/>
      <c r="V129" s="93"/>
      <c r="W129" s="94"/>
      <c r="X129" s="98"/>
      <c r="Y129" s="93"/>
      <c r="Z129" s="94"/>
      <c r="AA129" s="94"/>
      <c r="AB129" s="93"/>
      <c r="AC129" s="94"/>
      <c r="AD129" s="94"/>
      <c r="AE129" s="93"/>
      <c r="AF129" s="94"/>
      <c r="AG129" s="94"/>
      <c r="AH129" s="93"/>
      <c r="AI129" s="94"/>
      <c r="AJ129" s="94"/>
      <c r="AK129" s="93"/>
      <c r="AL129" s="94"/>
      <c r="AM129" s="94"/>
      <c r="AN129" s="93"/>
      <c r="AO129" s="94"/>
      <c r="AP129" s="94"/>
      <c r="AQ129" s="93"/>
      <c r="AR129" s="94"/>
      <c r="AS129" s="94"/>
      <c r="AT129" s="93"/>
      <c r="AU129" s="94"/>
      <c r="AV129" s="94"/>
      <c r="AW129" s="93"/>
      <c r="AX129" s="94"/>
      <c r="AY129" s="94"/>
      <c r="AZ129" s="93"/>
      <c r="BA129" s="94"/>
      <c r="BB129" s="94"/>
      <c r="BC129" s="93"/>
      <c r="BD129" s="94"/>
      <c r="BE129" s="94"/>
      <c r="BF129" s="93"/>
      <c r="BG129" s="94"/>
      <c r="BH129" s="94"/>
      <c r="BI129" s="93"/>
      <c r="BJ129" s="94"/>
      <c r="BK129" s="94"/>
      <c r="BL129" s="93"/>
      <c r="BM129" s="94"/>
      <c r="BN129" s="94"/>
      <c r="BO129" s="93"/>
      <c r="BP129" s="94"/>
      <c r="BQ129" s="94"/>
      <c r="BR129" s="93"/>
    </row>
    <row r="130" spans="4:70" s="37" customFormat="1">
      <c r="D130" s="95"/>
      <c r="H130" s="93"/>
      <c r="I130" s="93"/>
      <c r="J130" s="93"/>
      <c r="K130" s="91"/>
      <c r="L130" s="83"/>
      <c r="M130" s="83"/>
      <c r="N130" s="83"/>
      <c r="O130" s="83"/>
      <c r="P130" s="83"/>
      <c r="Q130" s="98"/>
      <c r="S130" s="92"/>
      <c r="T130" s="94"/>
      <c r="U130" s="94"/>
      <c r="V130" s="93"/>
      <c r="W130" s="94"/>
      <c r="X130" s="98"/>
      <c r="Y130" s="93"/>
      <c r="Z130" s="94"/>
      <c r="AA130" s="94"/>
      <c r="AB130" s="93"/>
      <c r="AC130" s="94"/>
      <c r="AD130" s="94"/>
      <c r="AE130" s="93"/>
      <c r="AF130" s="94"/>
      <c r="AG130" s="94"/>
      <c r="AH130" s="93"/>
      <c r="AI130" s="94"/>
      <c r="AJ130" s="94"/>
      <c r="AK130" s="93"/>
      <c r="AL130" s="94"/>
      <c r="AM130" s="94"/>
      <c r="AN130" s="93"/>
      <c r="AO130" s="94"/>
      <c r="AP130" s="94"/>
      <c r="AQ130" s="93"/>
      <c r="AR130" s="94"/>
      <c r="AS130" s="94"/>
      <c r="AT130" s="93"/>
      <c r="AU130" s="94"/>
      <c r="AV130" s="94"/>
      <c r="AW130" s="93"/>
      <c r="AX130" s="94"/>
      <c r="AY130" s="94"/>
      <c r="AZ130" s="93"/>
      <c r="BA130" s="94"/>
      <c r="BB130" s="94"/>
      <c r="BC130" s="93"/>
      <c r="BD130" s="94"/>
      <c r="BE130" s="94"/>
      <c r="BF130" s="93"/>
      <c r="BG130" s="94"/>
      <c r="BH130" s="94"/>
      <c r="BI130" s="93"/>
      <c r="BJ130" s="94"/>
      <c r="BK130" s="94"/>
      <c r="BL130" s="93"/>
      <c r="BM130" s="94"/>
      <c r="BN130" s="94"/>
      <c r="BO130" s="93"/>
      <c r="BP130" s="94"/>
      <c r="BQ130" s="94"/>
      <c r="BR130" s="93"/>
    </row>
    <row r="131" spans="4:70" s="37" customFormat="1">
      <c r="D131" s="95"/>
      <c r="H131" s="93"/>
      <c r="I131" s="93"/>
      <c r="J131" s="93"/>
      <c r="K131" s="91"/>
      <c r="L131" s="83"/>
      <c r="M131" s="83"/>
      <c r="N131" s="83"/>
      <c r="O131" s="83"/>
      <c r="P131" s="83"/>
      <c r="Q131" s="98"/>
      <c r="S131" s="92"/>
      <c r="T131" s="94"/>
      <c r="U131" s="94"/>
      <c r="V131" s="93"/>
      <c r="W131" s="94"/>
      <c r="X131" s="98"/>
      <c r="Y131" s="93"/>
      <c r="Z131" s="94"/>
      <c r="AA131" s="94"/>
      <c r="AB131" s="93"/>
      <c r="AC131" s="94"/>
      <c r="AD131" s="94"/>
      <c r="AE131" s="93"/>
      <c r="AF131" s="94"/>
      <c r="AG131" s="94"/>
      <c r="AH131" s="93"/>
      <c r="AI131" s="94"/>
      <c r="AJ131" s="94"/>
      <c r="AK131" s="93"/>
      <c r="AL131" s="94"/>
      <c r="AM131" s="94"/>
      <c r="AN131" s="93"/>
      <c r="AO131" s="94"/>
      <c r="AP131" s="94"/>
      <c r="AQ131" s="93"/>
      <c r="AR131" s="94"/>
      <c r="AS131" s="94"/>
      <c r="AT131" s="93"/>
      <c r="AU131" s="94"/>
      <c r="AV131" s="94"/>
      <c r="AW131" s="93"/>
      <c r="AX131" s="94"/>
      <c r="AY131" s="94"/>
      <c r="AZ131" s="93"/>
      <c r="BA131" s="94"/>
      <c r="BB131" s="94"/>
      <c r="BC131" s="93"/>
      <c r="BD131" s="94"/>
      <c r="BE131" s="94"/>
      <c r="BF131" s="93"/>
      <c r="BG131" s="94"/>
      <c r="BH131" s="94"/>
      <c r="BI131" s="93"/>
      <c r="BJ131" s="94"/>
      <c r="BK131" s="94"/>
      <c r="BL131" s="93"/>
      <c r="BM131" s="94"/>
      <c r="BN131" s="94"/>
      <c r="BO131" s="93"/>
      <c r="BP131" s="94"/>
      <c r="BQ131" s="94"/>
      <c r="BR131" s="93"/>
    </row>
    <row r="132" spans="4:70" s="37" customFormat="1">
      <c r="D132" s="95"/>
      <c r="H132" s="93"/>
      <c r="I132" s="93"/>
      <c r="J132" s="93"/>
      <c r="K132" s="91"/>
      <c r="L132" s="83"/>
      <c r="M132" s="83"/>
      <c r="N132" s="83"/>
      <c r="O132" s="83"/>
      <c r="P132" s="83"/>
      <c r="Q132" s="98"/>
      <c r="S132" s="92"/>
      <c r="T132" s="94"/>
      <c r="U132" s="94"/>
      <c r="V132" s="93"/>
      <c r="W132" s="94"/>
      <c r="X132" s="98"/>
      <c r="Y132" s="93"/>
      <c r="Z132" s="94"/>
      <c r="AA132" s="94"/>
      <c r="AB132" s="93"/>
      <c r="AC132" s="94"/>
      <c r="AD132" s="94"/>
      <c r="AE132" s="93"/>
      <c r="AF132" s="94"/>
      <c r="AG132" s="94"/>
      <c r="AH132" s="93"/>
      <c r="AI132" s="94"/>
      <c r="AJ132" s="94"/>
      <c r="AK132" s="93"/>
      <c r="AL132" s="94"/>
      <c r="AM132" s="94"/>
      <c r="AN132" s="93"/>
      <c r="AO132" s="94"/>
      <c r="AP132" s="94"/>
      <c r="AQ132" s="93"/>
      <c r="AR132" s="94"/>
      <c r="AS132" s="94"/>
      <c r="AT132" s="93"/>
      <c r="AU132" s="94"/>
      <c r="AV132" s="94"/>
      <c r="AW132" s="93"/>
      <c r="AX132" s="94"/>
      <c r="AY132" s="94"/>
      <c r="AZ132" s="93"/>
      <c r="BA132" s="94"/>
      <c r="BB132" s="94"/>
      <c r="BC132" s="93"/>
      <c r="BD132" s="94"/>
      <c r="BE132" s="94"/>
      <c r="BF132" s="93"/>
      <c r="BG132" s="94"/>
      <c r="BH132" s="94"/>
      <c r="BI132" s="93"/>
      <c r="BJ132" s="94"/>
      <c r="BK132" s="94"/>
      <c r="BL132" s="93"/>
      <c r="BM132" s="94"/>
      <c r="BN132" s="94"/>
      <c r="BO132" s="93"/>
      <c r="BP132" s="94"/>
      <c r="BQ132" s="94"/>
      <c r="BR132" s="93"/>
    </row>
    <row r="133" spans="4:70" s="37" customFormat="1">
      <c r="D133" s="95"/>
      <c r="H133" s="93"/>
      <c r="I133" s="93"/>
      <c r="J133" s="93"/>
      <c r="K133" s="91"/>
      <c r="Q133" s="98"/>
      <c r="S133" s="92"/>
      <c r="T133" s="94"/>
      <c r="U133" s="94"/>
      <c r="V133" s="93"/>
      <c r="W133" s="94"/>
      <c r="X133" s="98"/>
      <c r="Y133" s="93"/>
      <c r="Z133" s="94"/>
      <c r="AA133" s="94"/>
      <c r="AB133" s="93"/>
      <c r="AC133" s="94"/>
      <c r="AD133" s="94"/>
      <c r="AE133" s="93"/>
      <c r="AF133" s="94"/>
      <c r="AG133" s="94"/>
      <c r="AH133" s="93"/>
      <c r="AI133" s="94"/>
      <c r="AJ133" s="94"/>
      <c r="AK133" s="93"/>
      <c r="AL133" s="94"/>
      <c r="AM133" s="94"/>
      <c r="AN133" s="93"/>
      <c r="AO133" s="94"/>
      <c r="AP133" s="94"/>
      <c r="AQ133" s="93"/>
      <c r="AR133" s="94"/>
      <c r="AS133" s="94"/>
      <c r="AT133" s="93"/>
      <c r="AU133" s="94"/>
      <c r="AV133" s="94"/>
      <c r="AW133" s="93"/>
      <c r="AX133" s="94"/>
      <c r="AY133" s="94"/>
      <c r="AZ133" s="93"/>
      <c r="BA133" s="94"/>
      <c r="BB133" s="94"/>
      <c r="BC133" s="93"/>
      <c r="BD133" s="94"/>
      <c r="BE133" s="94"/>
      <c r="BF133" s="93"/>
      <c r="BG133" s="94"/>
      <c r="BH133" s="94"/>
      <c r="BI133" s="93"/>
      <c r="BJ133" s="94"/>
      <c r="BK133" s="94"/>
      <c r="BL133" s="93"/>
      <c r="BM133" s="94"/>
      <c r="BN133" s="94"/>
      <c r="BO133" s="93"/>
      <c r="BP133" s="94"/>
      <c r="BQ133" s="94"/>
      <c r="BR133" s="93"/>
    </row>
    <row r="134" spans="4:70" s="37" customFormat="1">
      <c r="D134" s="95"/>
      <c r="H134" s="93"/>
      <c r="I134" s="93"/>
      <c r="J134" s="93"/>
      <c r="K134" s="91"/>
      <c r="Q134" s="98"/>
      <c r="S134" s="92"/>
      <c r="T134" s="94"/>
      <c r="U134" s="94"/>
      <c r="V134" s="93"/>
      <c r="W134" s="94"/>
      <c r="X134" s="98"/>
      <c r="Y134" s="93"/>
      <c r="Z134" s="94"/>
      <c r="AA134" s="94"/>
      <c r="AB134" s="93"/>
      <c r="AC134" s="94"/>
      <c r="AD134" s="94"/>
      <c r="AE134" s="93"/>
      <c r="AF134" s="94"/>
      <c r="AG134" s="94"/>
      <c r="AH134" s="93"/>
      <c r="AI134" s="94"/>
      <c r="AJ134" s="94"/>
      <c r="AK134" s="93"/>
      <c r="AL134" s="94"/>
      <c r="AM134" s="94"/>
      <c r="AN134" s="93"/>
      <c r="AO134" s="94"/>
      <c r="AP134" s="94"/>
      <c r="AQ134" s="93"/>
      <c r="AR134" s="94"/>
      <c r="AS134" s="94"/>
      <c r="AT134" s="93"/>
      <c r="AU134" s="94"/>
      <c r="AV134" s="94"/>
      <c r="AW134" s="93"/>
      <c r="AX134" s="94"/>
      <c r="AY134" s="94"/>
      <c r="AZ134" s="93"/>
      <c r="BA134" s="94"/>
      <c r="BB134" s="94"/>
      <c r="BC134" s="93"/>
      <c r="BD134" s="94"/>
      <c r="BE134" s="94"/>
      <c r="BF134" s="93"/>
      <c r="BG134" s="94"/>
      <c r="BH134" s="94"/>
      <c r="BI134" s="93"/>
      <c r="BJ134" s="94"/>
      <c r="BK134" s="94"/>
      <c r="BL134" s="93"/>
      <c r="BM134" s="94"/>
      <c r="BN134" s="94"/>
      <c r="BO134" s="93"/>
      <c r="BP134" s="94"/>
      <c r="BQ134" s="94"/>
      <c r="BR134" s="93"/>
    </row>
    <row r="135" spans="4:70" s="37" customFormat="1">
      <c r="D135" s="95"/>
      <c r="H135" s="93"/>
      <c r="I135" s="93"/>
      <c r="J135" s="93"/>
      <c r="K135" s="91"/>
      <c r="Q135" s="98"/>
      <c r="S135" s="92"/>
      <c r="T135" s="94"/>
      <c r="U135" s="94"/>
      <c r="V135" s="93"/>
      <c r="W135" s="94"/>
      <c r="X135" s="98"/>
      <c r="Y135" s="93"/>
      <c r="Z135" s="94"/>
      <c r="AA135" s="94"/>
      <c r="AB135" s="93"/>
      <c r="AC135" s="94"/>
      <c r="AD135" s="94"/>
      <c r="AE135" s="93"/>
      <c r="AF135" s="94"/>
      <c r="AG135" s="94"/>
      <c r="AH135" s="93"/>
      <c r="AI135" s="94"/>
      <c r="AJ135" s="94"/>
      <c r="AK135" s="93"/>
      <c r="AL135" s="94"/>
      <c r="AM135" s="94"/>
      <c r="AN135" s="93"/>
      <c r="AO135" s="94"/>
      <c r="AP135" s="94"/>
      <c r="AQ135" s="93"/>
      <c r="AR135" s="94"/>
      <c r="AS135" s="94"/>
      <c r="AT135" s="93"/>
      <c r="AU135" s="94"/>
      <c r="AV135" s="94"/>
      <c r="AW135" s="93"/>
      <c r="AX135" s="94"/>
      <c r="AY135" s="94"/>
      <c r="AZ135" s="93"/>
      <c r="BA135" s="94"/>
      <c r="BB135" s="94"/>
      <c r="BC135" s="93"/>
      <c r="BD135" s="94"/>
      <c r="BE135" s="94"/>
      <c r="BF135" s="93"/>
      <c r="BG135" s="94"/>
      <c r="BH135" s="94"/>
      <c r="BI135" s="93"/>
      <c r="BJ135" s="94"/>
      <c r="BK135" s="94"/>
      <c r="BL135" s="93"/>
      <c r="BM135" s="94"/>
      <c r="BN135" s="94"/>
      <c r="BO135" s="93"/>
      <c r="BP135" s="94"/>
      <c r="BQ135" s="94"/>
      <c r="BR135" s="93"/>
    </row>
    <row r="136" spans="4:70" s="37" customFormat="1">
      <c r="D136" s="95"/>
      <c r="H136" s="93"/>
      <c r="I136" s="93"/>
      <c r="J136" s="93"/>
      <c r="K136" s="91"/>
      <c r="Q136" s="98"/>
      <c r="T136" s="94"/>
      <c r="U136" s="94"/>
      <c r="V136" s="93"/>
      <c r="W136" s="94"/>
      <c r="X136" s="98"/>
      <c r="Y136" s="93"/>
      <c r="Z136" s="94"/>
      <c r="AA136" s="94"/>
      <c r="AB136" s="93"/>
      <c r="AC136" s="94"/>
      <c r="AD136" s="94"/>
      <c r="AE136" s="93"/>
      <c r="AF136" s="94"/>
      <c r="AG136" s="94"/>
      <c r="AH136" s="93"/>
      <c r="AI136" s="94"/>
      <c r="AJ136" s="94"/>
      <c r="AK136" s="93"/>
      <c r="AL136" s="94"/>
      <c r="AM136" s="94"/>
      <c r="AN136" s="93"/>
      <c r="AO136" s="94"/>
      <c r="AP136" s="94"/>
      <c r="AQ136" s="93"/>
      <c r="AR136" s="94"/>
      <c r="AS136" s="94"/>
      <c r="AT136" s="93"/>
      <c r="AU136" s="94"/>
      <c r="AV136" s="94"/>
      <c r="AW136" s="93"/>
      <c r="AX136" s="94"/>
      <c r="AY136" s="94"/>
      <c r="AZ136" s="93"/>
      <c r="BA136" s="94"/>
      <c r="BB136" s="94"/>
      <c r="BC136" s="93"/>
      <c r="BD136" s="94"/>
      <c r="BE136" s="94"/>
      <c r="BF136" s="93"/>
      <c r="BG136" s="94"/>
      <c r="BH136" s="94"/>
      <c r="BI136" s="93"/>
      <c r="BJ136" s="94"/>
      <c r="BK136" s="94"/>
      <c r="BL136" s="93"/>
      <c r="BM136" s="94"/>
      <c r="BN136" s="94"/>
      <c r="BO136" s="93"/>
      <c r="BP136" s="94"/>
      <c r="BQ136" s="94"/>
      <c r="BR136" s="93"/>
    </row>
    <row r="137" spans="4:70" s="37" customFormat="1">
      <c r="D137" s="95"/>
      <c r="T137" s="99"/>
      <c r="W137" s="94"/>
      <c r="Z137" s="94"/>
      <c r="AK137" s="93"/>
      <c r="AL137" s="94"/>
      <c r="AM137" s="94"/>
      <c r="AQ137" s="93"/>
      <c r="AT137" s="93"/>
      <c r="AW137" s="93"/>
      <c r="AX137" s="94"/>
      <c r="AY137" s="94"/>
      <c r="AZ137" s="93"/>
      <c r="BA137" s="94"/>
      <c r="BB137" s="94"/>
      <c r="BC137" s="93"/>
      <c r="BD137" s="94"/>
      <c r="BE137" s="94"/>
      <c r="BF137" s="93"/>
      <c r="BG137" s="94"/>
      <c r="BH137" s="94"/>
      <c r="BI137" s="93"/>
      <c r="BJ137" s="94"/>
      <c r="BK137" s="94"/>
      <c r="BL137" s="93"/>
      <c r="BM137" s="94"/>
      <c r="BN137" s="94"/>
      <c r="BO137" s="93"/>
      <c r="BP137" s="94"/>
      <c r="BQ137" s="94"/>
      <c r="BR137" s="93"/>
    </row>
    <row r="138" spans="4:70" s="37" customFormat="1">
      <c r="D138" s="95"/>
      <c r="T138" s="99"/>
      <c r="W138" s="94"/>
      <c r="AL138" s="94"/>
      <c r="AM138" s="94"/>
      <c r="AQ138" s="93"/>
      <c r="AT138" s="93"/>
      <c r="AW138" s="93"/>
      <c r="AZ138" s="93"/>
      <c r="BA138" s="94"/>
      <c r="BB138" s="94"/>
      <c r="BC138" s="93"/>
      <c r="BD138" s="94"/>
      <c r="BE138" s="94"/>
      <c r="BF138" s="93"/>
      <c r="BG138" s="94"/>
      <c r="BH138" s="94"/>
      <c r="BI138" s="93"/>
      <c r="BJ138" s="94"/>
      <c r="BK138" s="94"/>
      <c r="BL138" s="93"/>
      <c r="BM138" s="94"/>
      <c r="BN138" s="94"/>
      <c r="BO138" s="93"/>
      <c r="BP138" s="94"/>
      <c r="BQ138" s="94"/>
      <c r="BR138" s="93"/>
    </row>
    <row r="139" spans="4:70" s="37" customFormat="1">
      <c r="D139" s="95"/>
      <c r="T139" s="99"/>
      <c r="W139" s="94"/>
      <c r="AT139" s="93"/>
      <c r="AW139" s="93"/>
      <c r="AZ139" s="93"/>
      <c r="BA139" s="94"/>
      <c r="BB139" s="94"/>
      <c r="BC139" s="93"/>
      <c r="BD139" s="94"/>
      <c r="BE139" s="94"/>
      <c r="BF139" s="93"/>
      <c r="BG139" s="94"/>
      <c r="BH139" s="94"/>
      <c r="BI139" s="93"/>
      <c r="BJ139" s="94"/>
      <c r="BK139" s="94"/>
      <c r="BL139" s="93"/>
      <c r="BM139" s="94"/>
      <c r="BN139" s="94"/>
      <c r="BO139" s="93"/>
      <c r="BP139" s="94"/>
      <c r="BQ139" s="94"/>
      <c r="BR139" s="93"/>
    </row>
    <row r="140" spans="4:70" s="37" customFormat="1">
      <c r="D140" s="95"/>
      <c r="T140" s="99"/>
      <c r="W140" s="94"/>
      <c r="AT140" s="93"/>
      <c r="AW140" s="93"/>
      <c r="AZ140" s="93"/>
      <c r="BA140" s="94"/>
      <c r="BB140" s="94"/>
      <c r="BC140" s="93"/>
      <c r="BD140" s="94"/>
      <c r="BE140" s="94"/>
      <c r="BF140" s="93"/>
      <c r="BG140" s="94"/>
      <c r="BH140" s="94"/>
      <c r="BI140" s="93"/>
      <c r="BJ140" s="94"/>
      <c r="BK140" s="94"/>
      <c r="BL140" s="93"/>
      <c r="BM140" s="94"/>
      <c r="BN140" s="94"/>
      <c r="BO140" s="93"/>
      <c r="BP140" s="94"/>
      <c r="BQ140" s="94"/>
      <c r="BR140" s="93"/>
    </row>
    <row r="141" spans="4:70" s="37" customFormat="1">
      <c r="D141" s="95"/>
      <c r="T141" s="99"/>
      <c r="W141" s="94"/>
      <c r="AT141" s="93"/>
      <c r="AW141" s="93"/>
      <c r="AZ141" s="93"/>
      <c r="BA141" s="94"/>
      <c r="BB141" s="94"/>
      <c r="BD141" s="94"/>
      <c r="BE141" s="94"/>
      <c r="BF141" s="93"/>
      <c r="BG141" s="94"/>
      <c r="BH141" s="94"/>
      <c r="BI141" s="93"/>
      <c r="BJ141" s="94"/>
      <c r="BK141" s="94"/>
      <c r="BL141" s="93"/>
      <c r="BM141" s="94"/>
      <c r="BN141" s="94"/>
      <c r="BO141" s="93"/>
      <c r="BP141" s="94"/>
      <c r="BQ141" s="94"/>
      <c r="BR141" s="93"/>
    </row>
    <row r="142" spans="4:70" s="37" customFormat="1">
      <c r="D142" s="95"/>
      <c r="T142" s="99"/>
      <c r="W142" s="94"/>
      <c r="AW142" s="93"/>
      <c r="AZ142" s="93"/>
      <c r="BA142" s="94"/>
      <c r="BB142" s="94"/>
      <c r="BG142" s="94"/>
      <c r="BH142" s="94"/>
      <c r="BI142" s="93"/>
      <c r="BJ142" s="94"/>
      <c r="BK142" s="94"/>
      <c r="BL142" s="93"/>
      <c r="BM142" s="94"/>
      <c r="BN142" s="94"/>
      <c r="BO142" s="93"/>
      <c r="BP142" s="94"/>
      <c r="BQ142" s="94"/>
      <c r="BR142" s="93"/>
    </row>
    <row r="143" spans="4:70" s="37" customFormat="1">
      <c r="D143" s="95"/>
      <c r="T143" s="99"/>
      <c r="W143" s="94"/>
      <c r="AW143" s="93"/>
      <c r="AZ143" s="93"/>
      <c r="BA143" s="94"/>
      <c r="BB143" s="94"/>
      <c r="BG143" s="94"/>
      <c r="BH143" s="94"/>
      <c r="BI143" s="93"/>
      <c r="BJ143" s="94"/>
      <c r="BK143" s="94"/>
      <c r="BL143" s="93"/>
      <c r="BM143" s="94"/>
      <c r="BN143" s="94"/>
      <c r="BO143" s="93"/>
      <c r="BP143" s="94"/>
      <c r="BQ143" s="94"/>
      <c r="BR143" s="93"/>
    </row>
    <row r="144" spans="4:70" s="37" customFormat="1">
      <c r="D144" s="95"/>
      <c r="T144" s="99"/>
      <c r="W144" s="94"/>
      <c r="AZ144" s="93">
        <f>Resumo!V143</f>
        <v>0</v>
      </c>
      <c r="BA144" s="94"/>
      <c r="BB144" s="94"/>
      <c r="BG144" s="94"/>
      <c r="BH144" s="94"/>
      <c r="BI144" s="93"/>
      <c r="BJ144" s="94"/>
      <c r="BK144" s="94"/>
      <c r="BL144" s="93"/>
      <c r="BM144" s="94"/>
      <c r="BN144" s="94"/>
      <c r="BO144" s="93"/>
      <c r="BP144" s="94"/>
      <c r="BQ144" s="94"/>
      <c r="BR144" s="93"/>
    </row>
    <row r="145" spans="20:71">
      <c r="T145" s="85"/>
      <c r="W145" s="87"/>
      <c r="BA145" s="94"/>
      <c r="BB145" s="94"/>
      <c r="BC145" s="37"/>
      <c r="BD145" s="37"/>
      <c r="BE145" s="37"/>
      <c r="BF145" s="37"/>
      <c r="BG145" s="94"/>
      <c r="BH145" s="94"/>
      <c r="BI145" s="93"/>
      <c r="BJ145" s="94"/>
      <c r="BK145" s="94"/>
      <c r="BL145" s="93"/>
      <c r="BM145" s="94"/>
      <c r="BN145" s="199"/>
      <c r="BO145" s="200"/>
      <c r="BP145" s="199"/>
      <c r="BQ145" s="199"/>
      <c r="BR145" s="200"/>
      <c r="BS145" s="82"/>
    </row>
    <row r="146" spans="20:71">
      <c r="T146" s="85"/>
      <c r="W146" s="87"/>
      <c r="BA146" s="94"/>
      <c r="BB146" s="94"/>
      <c r="BC146" s="37"/>
      <c r="BD146" s="37"/>
      <c r="BE146" s="37"/>
      <c r="BF146" s="37"/>
      <c r="BG146" s="94"/>
      <c r="BH146" s="94"/>
      <c r="BI146" s="93"/>
      <c r="BJ146" s="94"/>
      <c r="BK146" s="94"/>
      <c r="BL146" s="93"/>
      <c r="BM146" s="94"/>
      <c r="BN146" s="199"/>
      <c r="BO146" s="200"/>
      <c r="BP146" s="199"/>
      <c r="BQ146" s="199"/>
      <c r="BR146" s="200"/>
      <c r="BS146" s="82"/>
    </row>
    <row r="147" spans="20:71">
      <c r="T147" s="85"/>
      <c r="BA147" s="94"/>
      <c r="BB147" s="94"/>
      <c r="BC147" s="37"/>
      <c r="BD147" s="37"/>
      <c r="BE147" s="37"/>
      <c r="BF147" s="37"/>
      <c r="BG147" s="94"/>
      <c r="BH147" s="94"/>
      <c r="BI147" s="93"/>
      <c r="BJ147" s="89"/>
      <c r="BK147" s="94"/>
      <c r="BL147" s="93"/>
      <c r="BM147" s="94"/>
      <c r="BN147" s="199"/>
      <c r="BO147" s="200"/>
      <c r="BP147" s="199"/>
      <c r="BQ147" s="199"/>
      <c r="BR147" s="200"/>
      <c r="BS147" s="82"/>
    </row>
    <row r="148" spans="20:71">
      <c r="T148" s="85"/>
      <c r="BA148" s="94"/>
      <c r="BB148" s="94"/>
      <c r="BC148" s="37"/>
      <c r="BD148" s="37"/>
      <c r="BE148" s="37"/>
      <c r="BF148" s="37"/>
      <c r="BG148" s="94"/>
      <c r="BH148" s="94"/>
      <c r="BI148" s="93"/>
      <c r="BJ148" s="89"/>
      <c r="BK148" s="94"/>
      <c r="BL148" s="93"/>
      <c r="BM148" s="94"/>
      <c r="BN148" s="199"/>
      <c r="BO148" s="200"/>
      <c r="BP148" s="199"/>
      <c r="BQ148" s="199"/>
      <c r="BR148" s="200"/>
      <c r="BS148" s="82"/>
    </row>
    <row r="149" spans="20:71">
      <c r="T149" s="85"/>
      <c r="BA149" s="94"/>
      <c r="BB149" s="94"/>
      <c r="BC149" s="37"/>
      <c r="BD149" s="37"/>
      <c r="BE149" s="37"/>
      <c r="BF149" s="37"/>
      <c r="BG149" s="37"/>
      <c r="BH149" s="37"/>
      <c r="BI149" s="93"/>
      <c r="BJ149" s="89"/>
      <c r="BK149" s="37"/>
      <c r="BL149" s="93"/>
      <c r="BM149" s="94"/>
      <c r="BN149" s="199"/>
      <c r="BO149" s="82"/>
      <c r="BP149" s="199"/>
      <c r="BQ149" s="199"/>
      <c r="BR149" s="200"/>
      <c r="BS149" s="82"/>
    </row>
    <row r="150" spans="20:71">
      <c r="T150" s="85"/>
      <c r="BA150" s="94"/>
      <c r="BB150" s="94"/>
      <c r="BC150" s="37"/>
      <c r="BD150" s="37"/>
      <c r="BE150" s="37"/>
      <c r="BF150" s="37"/>
      <c r="BG150" s="37"/>
      <c r="BH150" s="37"/>
      <c r="BI150" s="93"/>
      <c r="BJ150" s="89"/>
      <c r="BK150" s="37"/>
      <c r="BL150" s="93"/>
      <c r="BM150" s="94"/>
      <c r="BN150" s="199"/>
      <c r="BO150" s="82"/>
      <c r="BP150" s="199"/>
      <c r="BQ150" s="199"/>
      <c r="BR150" s="200"/>
      <c r="BS150" s="82"/>
    </row>
    <row r="151" spans="20:71">
      <c r="T151" s="85"/>
      <c r="BA151" s="94"/>
      <c r="BB151" s="94"/>
      <c r="BC151" s="37"/>
      <c r="BD151" s="37"/>
      <c r="BE151" s="37"/>
      <c r="BF151" s="37"/>
      <c r="BG151" s="37"/>
      <c r="BH151" s="37"/>
      <c r="BI151" s="37"/>
      <c r="BJ151" s="89"/>
      <c r="BK151" s="37"/>
      <c r="BL151" s="37"/>
      <c r="BM151" s="94"/>
      <c r="BN151" s="199"/>
      <c r="BO151" s="82"/>
      <c r="BP151" s="199"/>
      <c r="BQ151" s="199"/>
      <c r="BR151" s="200"/>
      <c r="BS151" s="82"/>
    </row>
    <row r="152" spans="20:71">
      <c r="T152" s="85"/>
      <c r="BA152" s="94"/>
      <c r="BB152" s="94"/>
      <c r="BC152" s="37"/>
      <c r="BD152" s="37"/>
      <c r="BE152" s="37"/>
      <c r="BF152" s="37"/>
      <c r="BG152" s="37"/>
      <c r="BH152" s="37"/>
      <c r="BI152" s="37"/>
      <c r="BJ152" s="89"/>
      <c r="BK152" s="37"/>
      <c r="BL152" s="37"/>
      <c r="BM152" s="94"/>
      <c r="BN152" s="199"/>
      <c r="BO152" s="82"/>
      <c r="BP152" s="199"/>
      <c r="BQ152" s="199"/>
      <c r="BR152" s="200"/>
      <c r="BS152" s="82"/>
    </row>
    <row r="153" spans="20:71">
      <c r="T153" s="85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94"/>
      <c r="BN153" s="199"/>
      <c r="BO153" s="82"/>
      <c r="BP153" s="82"/>
      <c r="BQ153" s="82"/>
      <c r="BR153" s="200"/>
      <c r="BS153" s="82"/>
    </row>
    <row r="154" spans="20:71">
      <c r="T154" s="85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</row>
    <row r="155" spans="20:71">
      <c r="BA155" s="37"/>
      <c r="BB155" s="37"/>
      <c r="BC155" s="37"/>
      <c r="BD155" s="37"/>
      <c r="BE155" s="37"/>
      <c r="BF155" s="37"/>
      <c r="BG155" s="37"/>
    </row>
    <row r="156" spans="20:71">
      <c r="BA156" s="37"/>
      <c r="BB156" s="37"/>
      <c r="BC156" s="37"/>
      <c r="BD156" s="37"/>
      <c r="BE156" s="37"/>
      <c r="BF156" s="37"/>
      <c r="BG156" s="37"/>
    </row>
    <row r="157" spans="20:71">
      <c r="BA157" s="37"/>
      <c r="BB157" s="37"/>
      <c r="BC157" s="37"/>
      <c r="BD157" s="37"/>
      <c r="BE157" s="37"/>
      <c r="BF157" s="37"/>
      <c r="BG157" s="37"/>
    </row>
  </sheetData>
  <autoFilter ref="B7:BX144"/>
  <mergeCells count="21">
    <mergeCell ref="W6:Y6"/>
    <mergeCell ref="Z6:AB6"/>
    <mergeCell ref="AC6:AE6"/>
    <mergeCell ref="AF6:AH6"/>
    <mergeCell ref="N6:P6"/>
    <mergeCell ref="H6:J6"/>
    <mergeCell ref="BP6:BR6"/>
    <mergeCell ref="BS6:BU6"/>
    <mergeCell ref="BV6:BX6"/>
    <mergeCell ref="AO6:AQ6"/>
    <mergeCell ref="AR6:AT6"/>
    <mergeCell ref="AU6:AW6"/>
    <mergeCell ref="AX6:AZ6"/>
    <mergeCell ref="BA6:BC6"/>
    <mergeCell ref="BD6:BF6"/>
    <mergeCell ref="K6:M6"/>
    <mergeCell ref="BJ6:BL6"/>
    <mergeCell ref="BG6:BI6"/>
    <mergeCell ref="BM6:BO6"/>
    <mergeCell ref="Q6:S6"/>
    <mergeCell ref="T6:V6"/>
  </mergeCells>
  <pageMargins left="0.7" right="0.7" top="0.75" bottom="0.75" header="0.3" footer="0.3"/>
  <pageSetup paperSize="9" orientation="portrait" r:id="rId1"/>
  <ignoredErrors>
    <ignoredError sqref="P50 J102:J103 J105:J111" unlockedFormula="1"/>
    <ignoredError sqref="P37 P71 BQ8 BQ14 BP16:BQ16 BP23:BP24 BQ23:BQ24 BQ30:BQ31 BP106:BP107 BP110:BP111 BQ110:BQ111 BP33:BQ33 BP60 BP64:BP65 BP43:BP44 BQ43:BQ44 BP36:BP37 BP51 BS8" formulaRange="1"/>
    <ignoredError sqref="J50 BM18:BN18 BM64 BM110 BN16 BM24:BN24 BM37:BN37 BM106 BN32 BN49 BM90 BM86" formula="1"/>
    <ignoredError sqref="J100:J101 J104" formulaRange="1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2"/>
  <sheetViews>
    <sheetView topLeftCell="E1" workbookViewId="0">
      <selection activeCell="P34" sqref="P34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E. U. de Enfermaría (Meixoeiro)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40" customFormat="1" ht="38.25" customHeight="1" thickBot="1">
      <c r="B27" s="240" t="s">
        <v>264</v>
      </c>
      <c r="C27" s="240" t="s">
        <v>33</v>
      </c>
      <c r="D27" s="240" t="s">
        <v>265</v>
      </c>
      <c r="E27" s="240" t="s">
        <v>34</v>
      </c>
      <c r="F27" s="240" t="s">
        <v>36</v>
      </c>
      <c r="G27" s="240" t="s">
        <v>35</v>
      </c>
      <c r="H27" s="240" t="s">
        <v>270</v>
      </c>
      <c r="I27" s="24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40" t="s">
        <v>358</v>
      </c>
      <c r="Z27" s="240" t="s">
        <v>345</v>
      </c>
      <c r="AA27" s="240" t="s">
        <v>350</v>
      </c>
      <c r="AB27" s="240" t="s">
        <v>344</v>
      </c>
    </row>
    <row r="28" spans="2:28">
      <c r="B28" s="37" t="s">
        <v>202</v>
      </c>
      <c r="C28" t="s">
        <v>109</v>
      </c>
      <c r="D28" s="39">
        <v>352</v>
      </c>
      <c r="E28" t="s">
        <v>203</v>
      </c>
      <c r="F28" t="s">
        <v>352</v>
      </c>
      <c r="G28" s="70">
        <f>Resumo!F107</f>
        <v>3.3116402116402113</v>
      </c>
      <c r="H28" s="229">
        <f>Resumo!I107</f>
        <v>0.16981132075471697</v>
      </c>
      <c r="I28" s="229">
        <f>Resumo!K107</f>
        <v>0.66666666666666663</v>
      </c>
      <c r="J28" s="70">
        <f>Resumo!L107</f>
        <v>3.6666666666666665</v>
      </c>
      <c r="K28" s="70">
        <f>Resumo!M107</f>
        <v>3.3333333333333335</v>
      </c>
      <c r="L28" s="70">
        <f>Resumo!N107</f>
        <v>2.5</v>
      </c>
      <c r="M28" s="70">
        <f>Resumo!O107</f>
        <v>3.375</v>
      </c>
      <c r="N28" s="70">
        <f>Resumo!P107</f>
        <v>3.5</v>
      </c>
      <c r="O28" s="70">
        <f>Resumo!Q107</f>
        <v>3.375</v>
      </c>
      <c r="P28" s="70">
        <f>Resumo!R107</f>
        <v>4.375</v>
      </c>
      <c r="Q28" s="70">
        <f>Resumo!S107</f>
        <v>3.125</v>
      </c>
      <c r="R28" s="70">
        <f>Resumo!T107</f>
        <v>2.3333333333333335</v>
      </c>
      <c r="S28" s="70">
        <f>Resumo!U107</f>
        <v>2.4444444444444446</v>
      </c>
      <c r="T28" s="70">
        <f>Resumo!V107</f>
        <v>3.25</v>
      </c>
      <c r="U28" s="70">
        <f>Resumo!W107</f>
        <v>3.6666666666666665</v>
      </c>
      <c r="V28" s="70">
        <f>Resumo!X107</f>
        <v>4</v>
      </c>
      <c r="W28" s="70">
        <f>Resumo!Y107</f>
        <v>3.2857142857142856</v>
      </c>
      <c r="X28" s="70">
        <f>Resumo!Z107</f>
        <v>3.4444444444444446</v>
      </c>
      <c r="Y28" s="70">
        <f>Resumo!AA107</f>
        <v>3.3116402116402113</v>
      </c>
      <c r="Z28" s="70">
        <f>Resumo!AC107</f>
        <v>3.3116402116402113</v>
      </c>
      <c r="AA28" s="70">
        <f>Resumo!AD107</f>
        <v>3.4030446310322908</v>
      </c>
      <c r="AB28" s="70">
        <f>Resumo!AE107</f>
        <v>3.3021077564798254</v>
      </c>
    </row>
    <row r="29" spans="2:28">
      <c r="D29" s="39"/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  <row r="156" spans="4:4">
      <c r="D156" s="39"/>
    </row>
    <row r="157" spans="4:4">
      <c r="D157" s="39"/>
    </row>
    <row r="158" spans="4:4">
      <c r="D158" s="39"/>
    </row>
    <row r="159" spans="4:4">
      <c r="D159" s="39"/>
    </row>
    <row r="160" spans="4:4">
      <c r="D160" s="39"/>
    </row>
    <row r="161" spans="4:4">
      <c r="D161" s="39"/>
    </row>
    <row r="162" spans="4:4">
      <c r="D162" s="39"/>
    </row>
    <row r="163" spans="4:4">
      <c r="D163" s="39"/>
    </row>
    <row r="164" spans="4:4">
      <c r="D164" s="39"/>
    </row>
    <row r="165" spans="4:4">
      <c r="D165" s="39"/>
    </row>
    <row r="166" spans="4:4">
      <c r="D166" s="39"/>
    </row>
    <row r="167" spans="4:4">
      <c r="D167" s="39"/>
    </row>
    <row r="168" spans="4:4">
      <c r="D168" s="39"/>
    </row>
    <row r="169" spans="4:4">
      <c r="D169" s="39"/>
    </row>
    <row r="170" spans="4:4">
      <c r="D170" s="39"/>
    </row>
    <row r="171" spans="4:4">
      <c r="D171" s="39"/>
    </row>
    <row r="172" spans="4:4">
      <c r="D172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2"/>
  <sheetViews>
    <sheetView topLeftCell="A7" workbookViewId="0">
      <selection activeCell="P35" sqref="P34:P35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E. U. de Enfermaría (Povisa)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40" customFormat="1" ht="38.25" customHeight="1" thickBot="1">
      <c r="B27" s="240" t="s">
        <v>264</v>
      </c>
      <c r="C27" s="240" t="s">
        <v>33</v>
      </c>
      <c r="D27" s="240" t="s">
        <v>265</v>
      </c>
      <c r="E27" s="240" t="s">
        <v>34</v>
      </c>
      <c r="F27" s="240" t="s">
        <v>36</v>
      </c>
      <c r="G27" s="240" t="s">
        <v>35</v>
      </c>
      <c r="H27" s="240" t="s">
        <v>270</v>
      </c>
      <c r="I27" s="24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40" t="s">
        <v>358</v>
      </c>
      <c r="Z27" s="240" t="s">
        <v>345</v>
      </c>
      <c r="AA27" s="240" t="s">
        <v>350</v>
      </c>
      <c r="AB27" s="240" t="s">
        <v>344</v>
      </c>
    </row>
    <row r="28" spans="2:28">
      <c r="B28" s="37" t="s">
        <v>108</v>
      </c>
      <c r="C28" t="s">
        <v>109</v>
      </c>
      <c r="D28" s="39">
        <v>353</v>
      </c>
      <c r="E28" t="s">
        <v>110</v>
      </c>
      <c r="F28" t="s">
        <v>352</v>
      </c>
      <c r="G28" s="70">
        <f>Resumo!F108</f>
        <v>3.6740093240093237</v>
      </c>
      <c r="H28" s="229">
        <f>Resumo!I108</f>
        <v>0.24074074074074073</v>
      </c>
      <c r="I28" s="229">
        <f>Resumo!K108</f>
        <v>0.76923076923076927</v>
      </c>
      <c r="J28" s="70">
        <f>Resumo!L108</f>
        <v>4</v>
      </c>
      <c r="K28" s="70">
        <f>Resumo!M108</f>
        <v>3.75</v>
      </c>
      <c r="L28" s="70">
        <f>Resumo!N108</f>
        <v>3.4615384615384617</v>
      </c>
      <c r="M28" s="70">
        <f>Resumo!O108</f>
        <v>3.0769230769230771</v>
      </c>
      <c r="N28" s="70">
        <f>Resumo!P108</f>
        <v>3.0769230769230771</v>
      </c>
      <c r="O28" s="70">
        <f>Resumo!Q108</f>
        <v>3.5833333333333335</v>
      </c>
      <c r="P28" s="70">
        <f>Resumo!R108</f>
        <v>4.0909090909090908</v>
      </c>
      <c r="Q28" s="70">
        <f>Resumo!S108</f>
        <v>3.6923076923076925</v>
      </c>
      <c r="R28" s="70">
        <f>Resumo!T108</f>
        <v>3.4615384615384617</v>
      </c>
      <c r="S28" s="70">
        <f>Resumo!U108</f>
        <v>3.4166666666666665</v>
      </c>
      <c r="T28" s="70">
        <f>Resumo!V108</f>
        <v>4</v>
      </c>
      <c r="U28" s="70">
        <f>Resumo!W108</f>
        <v>4.0769230769230766</v>
      </c>
      <c r="V28" s="70">
        <f>Resumo!X108</f>
        <v>4</v>
      </c>
      <c r="W28" s="70">
        <f>Resumo!Y108</f>
        <v>3.5</v>
      </c>
      <c r="X28" s="70">
        <f>Resumo!Z108</f>
        <v>3.9230769230769229</v>
      </c>
      <c r="Y28" s="70">
        <f>Resumo!AB108</f>
        <v>3.3950234950234943</v>
      </c>
      <c r="Z28" s="70">
        <f>Resumo!AC108</f>
        <v>3.6740093240093237</v>
      </c>
      <c r="AA28" s="70">
        <f>Resumo!AD108</f>
        <v>3.4030446310322908</v>
      </c>
      <c r="AB28" s="70">
        <f>Resumo!AE108</f>
        <v>3.3021077564798254</v>
      </c>
    </row>
    <row r="29" spans="2:28">
      <c r="D29" s="39"/>
    </row>
    <row r="30" spans="2:28">
      <c r="D30" s="39"/>
    </row>
    <row r="31" spans="2:28">
      <c r="D31" s="39"/>
    </row>
    <row r="32" spans="2:28">
      <c r="D32" s="39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  <row r="156" spans="4:4">
      <c r="D156" s="39"/>
    </row>
    <row r="157" spans="4:4">
      <c r="D157" s="39"/>
    </row>
    <row r="158" spans="4:4">
      <c r="D158" s="39"/>
    </row>
    <row r="159" spans="4:4">
      <c r="D159" s="39"/>
    </row>
    <row r="160" spans="4:4">
      <c r="D160" s="39"/>
    </row>
    <row r="161" spans="4:4">
      <c r="D161" s="39"/>
    </row>
    <row r="162" spans="4:4">
      <c r="D162" s="39"/>
    </row>
    <row r="163" spans="4:4">
      <c r="D163" s="39"/>
    </row>
    <row r="164" spans="4:4">
      <c r="D164" s="39"/>
    </row>
    <row r="165" spans="4:4">
      <c r="D165" s="39"/>
    </row>
    <row r="166" spans="4:4">
      <c r="D166" s="39"/>
    </row>
    <row r="167" spans="4:4">
      <c r="D167" s="39"/>
    </row>
    <row r="168" spans="4:4">
      <c r="D168" s="39"/>
    </row>
    <row r="169" spans="4:4">
      <c r="D169" s="39"/>
    </row>
    <row r="170" spans="4:4">
      <c r="D170" s="39"/>
    </row>
    <row r="171" spans="4:4">
      <c r="D171" s="39"/>
    </row>
    <row r="172" spans="4:4">
      <c r="D172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workbookViewId="0">
      <selection activeCell="Y29" sqref="Y29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8" width="12.140625" customWidth="1"/>
  </cols>
  <sheetData>
    <row r="1" spans="2:8" ht="9" customHeight="1"/>
    <row r="3" spans="2:8" ht="9" customHeight="1" thickBot="1"/>
    <row r="4" spans="2:8" ht="27.75">
      <c r="B4" s="50" t="s">
        <v>275</v>
      </c>
      <c r="C4" s="51"/>
      <c r="D4" s="52"/>
      <c r="E4" s="53"/>
      <c r="F4" s="51"/>
      <c r="G4" s="51"/>
      <c r="H4" s="54"/>
    </row>
    <row r="5" spans="2:8" ht="24" thickBot="1">
      <c r="B5" s="55" t="str">
        <f>+E28</f>
        <v>Escuela de Negocios Afundación</v>
      </c>
      <c r="C5" s="56"/>
      <c r="D5" s="57"/>
      <c r="E5" s="58"/>
      <c r="F5" s="56"/>
      <c r="G5" s="56"/>
      <c r="H5" s="59"/>
    </row>
    <row r="6" spans="2:8" ht="15" customHeight="1"/>
    <row r="7" spans="2:8" ht="15" customHeight="1"/>
    <row r="8" spans="2:8" ht="15" customHeight="1"/>
    <row r="9" spans="2:8" ht="15" customHeight="1"/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240" customFormat="1" ht="38.25" customHeight="1" thickBot="1">
      <c r="B27" s="240" t="s">
        <v>264</v>
      </c>
      <c r="C27" s="240" t="s">
        <v>33</v>
      </c>
      <c r="D27" s="240" t="s">
        <v>265</v>
      </c>
      <c r="E27" s="240" t="s">
        <v>34</v>
      </c>
      <c r="F27" s="240" t="s">
        <v>36</v>
      </c>
      <c r="G27" s="240" t="s">
        <v>35</v>
      </c>
      <c r="H27" s="240" t="s">
        <v>270</v>
      </c>
      <c r="I27" s="24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240" t="s">
        <v>358</v>
      </c>
      <c r="Z27" s="240" t="s">
        <v>345</v>
      </c>
      <c r="AA27" s="240" t="s">
        <v>350</v>
      </c>
      <c r="AB27" s="240" t="s">
        <v>344</v>
      </c>
    </row>
    <row r="28" spans="2:28">
      <c r="B28" s="37" t="s">
        <v>208</v>
      </c>
      <c r="C28" t="s">
        <v>105</v>
      </c>
      <c r="D28" s="39">
        <v>355</v>
      </c>
      <c r="E28" t="s">
        <v>23</v>
      </c>
      <c r="F28" t="s">
        <v>352</v>
      </c>
      <c r="G28" s="70">
        <f>Resumo!F109</f>
        <v>4.1866666666666665</v>
      </c>
      <c r="H28" s="229">
        <f>Resumo!I109</f>
        <v>0.15151515151515152</v>
      </c>
      <c r="I28" s="229">
        <f>Resumo!K109</f>
        <v>1</v>
      </c>
      <c r="J28" s="70">
        <f>Resumo!L109</f>
        <v>4.2</v>
      </c>
      <c r="K28" s="70">
        <f>Resumo!M109</f>
        <v>4.2</v>
      </c>
      <c r="L28" s="70">
        <f>Resumo!N109</f>
        <v>4</v>
      </c>
      <c r="M28" s="70">
        <f>Resumo!O109</f>
        <v>3.4</v>
      </c>
      <c r="N28" s="70">
        <f>Resumo!P109</f>
        <v>4</v>
      </c>
      <c r="O28" s="70">
        <f>Resumo!Q109</f>
        <v>4.2</v>
      </c>
      <c r="P28" s="70">
        <f>Resumo!R109</f>
        <v>4</v>
      </c>
      <c r="Q28" s="70">
        <f>Resumo!S109</f>
        <v>4</v>
      </c>
      <c r="R28" s="70">
        <f>Resumo!T109</f>
        <v>4.4000000000000004</v>
      </c>
      <c r="S28" s="70">
        <f>Resumo!U109</f>
        <v>4.8</v>
      </c>
      <c r="T28" s="70">
        <f>Resumo!V109</f>
        <v>4.4000000000000004</v>
      </c>
      <c r="U28" s="70">
        <f>Resumo!W109</f>
        <v>4.4000000000000004</v>
      </c>
      <c r="V28" s="70">
        <f>Resumo!X109</f>
        <v>4.2</v>
      </c>
      <c r="W28" s="70">
        <f>Resumo!Y109</f>
        <v>4</v>
      </c>
      <c r="X28" s="70">
        <f>Resumo!Z109</f>
        <v>4.5999999999999996</v>
      </c>
      <c r="Y28" s="70">
        <f>Resumo!AB109</f>
        <v>3.4956406972974485</v>
      </c>
      <c r="Z28" s="70">
        <f>Resumo!AC109</f>
        <v>3.9463299663299667</v>
      </c>
      <c r="AA28" s="70">
        <f>Resumo!AD109</f>
        <v>3.2201453098768984</v>
      </c>
      <c r="AB28" s="70">
        <f>Resumo!AE109</f>
        <v>3.3021077564798254</v>
      </c>
    </row>
    <row r="29" spans="2:28">
      <c r="B29" s="37" t="s">
        <v>121</v>
      </c>
      <c r="C29" t="s">
        <v>122</v>
      </c>
      <c r="D29" s="39">
        <v>355</v>
      </c>
      <c r="E29" t="s">
        <v>23</v>
      </c>
      <c r="F29" t="s">
        <v>353</v>
      </c>
      <c r="G29" s="70">
        <f>Resumo!F110</f>
        <v>3.7059932659932664</v>
      </c>
      <c r="H29" s="229">
        <f>Resumo!I110</f>
        <v>0.28947368421052633</v>
      </c>
      <c r="I29" s="229">
        <f>Resumo!K110</f>
        <v>0.81818181818181823</v>
      </c>
      <c r="J29" s="70">
        <f>Resumo!L110</f>
        <v>3.8181818181818183</v>
      </c>
      <c r="K29" s="70">
        <f>Resumo!M110</f>
        <v>4.0909090909090908</v>
      </c>
      <c r="L29" s="70">
        <f>Resumo!N110</f>
        <v>3.4</v>
      </c>
      <c r="M29" s="70">
        <f>Resumo!O110</f>
        <v>3.0909090909090908</v>
      </c>
      <c r="N29" s="70">
        <f>Resumo!P110</f>
        <v>3.5454545454545454</v>
      </c>
      <c r="O29" s="70">
        <f>Resumo!Q110</f>
        <v>3.7</v>
      </c>
      <c r="P29" s="70">
        <f>Resumo!R110</f>
        <v>3.4444444444444446</v>
      </c>
      <c r="Q29" s="70">
        <f>Resumo!S110</f>
        <v>3.5454545454545454</v>
      </c>
      <c r="R29" s="70">
        <f>Resumo!T110</f>
        <v>4.4545454545454541</v>
      </c>
      <c r="S29" s="70">
        <f>Resumo!U110</f>
        <v>4.3636363636363633</v>
      </c>
      <c r="T29" s="70">
        <f>Resumo!V110</f>
        <v>3.5454545454545454</v>
      </c>
      <c r="U29" s="70">
        <f>Resumo!W110</f>
        <v>3.8181818181818183</v>
      </c>
      <c r="V29" s="70">
        <f>Resumo!X110</f>
        <v>3.5</v>
      </c>
      <c r="W29" s="70">
        <f>Resumo!Y110</f>
        <v>3.5454545454545454</v>
      </c>
      <c r="X29" s="70">
        <f>Resumo!Z110</f>
        <v>3.7272727272727271</v>
      </c>
      <c r="Y29" s="70">
        <f>Resumo!AB110</f>
        <v>3.7059932659932664</v>
      </c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 estancia na Universidade de Vigo no trasncurso da titulación" sqref="X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s competencias do plan de estudos" sqref="J27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F163"/>
  <sheetViews>
    <sheetView topLeftCell="A22" zoomScaleNormal="100" workbookViewId="0">
      <selection activeCell="E64" sqref="E64"/>
    </sheetView>
  </sheetViews>
  <sheetFormatPr baseColWidth="10" defaultRowHeight="15"/>
  <cols>
    <col min="1" max="1" width="3.140625" customWidth="1"/>
    <col min="2" max="2" width="12.140625" style="37" customWidth="1"/>
    <col min="3" max="3" width="39.7109375" customWidth="1"/>
    <col min="4" max="4" width="8" style="38" customWidth="1"/>
    <col min="5" max="5" width="12" style="38" customWidth="1"/>
    <col min="6" max="6" width="14.28515625" style="38" bestFit="1" customWidth="1"/>
    <col min="7" max="7" width="14.28515625" bestFit="1" customWidth="1"/>
    <col min="8" max="8" width="17.7109375" bestFit="1" customWidth="1"/>
    <col min="9" max="9" width="12.140625" customWidth="1"/>
    <col min="16" max="16" width="13.85546875" bestFit="1" customWidth="1"/>
    <col min="25" max="25" width="16.42578125" bestFit="1" customWidth="1"/>
  </cols>
  <sheetData>
    <row r="1" spans="2:11" ht="9" customHeight="1"/>
    <row r="3" spans="2:11" ht="9" customHeight="1" thickBot="1"/>
    <row r="4" spans="2:11" ht="42" customHeight="1" thickBot="1">
      <c r="B4" s="46" t="s">
        <v>334</v>
      </c>
      <c r="C4" s="47"/>
      <c r="D4" s="48"/>
      <c r="E4" s="48"/>
      <c r="F4" s="48"/>
      <c r="G4" s="47"/>
      <c r="H4" s="47"/>
      <c r="I4" s="47"/>
      <c r="J4" s="47"/>
      <c r="K4" s="49"/>
    </row>
    <row r="5" spans="2:11" ht="15" customHeight="1"/>
    <row r="6" spans="2:11" ht="15" customHeight="1"/>
    <row r="7" spans="2:11" ht="15" customHeight="1"/>
    <row r="8" spans="2:11" ht="15" customHeight="1"/>
    <row r="9" spans="2:11" ht="15" customHeight="1"/>
    <row r="10" spans="2:11" ht="15" customHeight="1"/>
    <row r="11" spans="2:11" ht="15" customHeight="1"/>
    <row r="12" spans="2:11" ht="15" customHeight="1"/>
    <row r="13" spans="2:11" ht="15" customHeight="1"/>
    <row r="14" spans="2:11" ht="15" customHeight="1"/>
    <row r="15" spans="2:11" ht="15" customHeight="1"/>
    <row r="16" spans="2:11" ht="15" customHeight="1"/>
    <row r="17" spans="2:25" ht="15" customHeight="1"/>
    <row r="18" spans="2:25" ht="15" customHeight="1"/>
    <row r="19" spans="2:25" ht="15" customHeight="1"/>
    <row r="20" spans="2:25" ht="15" customHeight="1"/>
    <row r="21" spans="2:25" ht="15" customHeight="1"/>
    <row r="22" spans="2:25" ht="15" customHeight="1"/>
    <row r="23" spans="2:25" ht="15" customHeight="1"/>
    <row r="24" spans="2:25" ht="15" customHeight="1"/>
    <row r="25" spans="2:25" ht="15" customHeight="1"/>
    <row r="26" spans="2:25" ht="15" customHeight="1"/>
    <row r="27" spans="2:25" ht="15" customHeight="1"/>
    <row r="28" spans="2:25" ht="15" customHeight="1">
      <c r="Y28" t="str">
        <f>Centros!C33</f>
        <v>Facultade de Historia</v>
      </c>
    </row>
    <row r="29" spans="2:25" ht="15" customHeight="1"/>
    <row r="30" spans="2:25" ht="27.75" customHeight="1" thickBot="1"/>
    <row r="31" spans="2:25" s="66" customFormat="1" ht="45.75" customHeight="1" thickBot="1">
      <c r="B31" s="66" t="s">
        <v>264</v>
      </c>
      <c r="C31" s="66" t="s">
        <v>34</v>
      </c>
      <c r="D31" s="67" t="s">
        <v>276</v>
      </c>
      <c r="E31" s="67" t="s">
        <v>338</v>
      </c>
      <c r="F31" s="67" t="s">
        <v>327</v>
      </c>
      <c r="G31" s="67" t="s">
        <v>270</v>
      </c>
      <c r="H31" s="67" t="s">
        <v>337</v>
      </c>
      <c r="I31" s="67" t="s">
        <v>315</v>
      </c>
      <c r="J31" s="67" t="s">
        <v>37</v>
      </c>
      <c r="K31" s="67" t="s">
        <v>38</v>
      </c>
      <c r="L31" s="67" t="s">
        <v>39</v>
      </c>
      <c r="M31" s="67" t="s">
        <v>40</v>
      </c>
      <c r="N31" s="67" t="s">
        <v>41</v>
      </c>
      <c r="O31" s="67" t="s">
        <v>42</v>
      </c>
      <c r="P31" s="67" t="s">
        <v>43</v>
      </c>
      <c r="Q31" s="67" t="s">
        <v>301</v>
      </c>
      <c r="R31" s="67" t="s">
        <v>45</v>
      </c>
      <c r="S31" s="67" t="s">
        <v>46</v>
      </c>
      <c r="T31" s="67" t="s">
        <v>308</v>
      </c>
      <c r="U31" s="67" t="s">
        <v>309</v>
      </c>
      <c r="V31" s="67" t="s">
        <v>310</v>
      </c>
      <c r="W31" s="67" t="s">
        <v>311</v>
      </c>
      <c r="X31" s="67" t="s">
        <v>312</v>
      </c>
      <c r="Y31" s="67" t="s">
        <v>340</v>
      </c>
    </row>
    <row r="32" spans="2:25" hidden="1">
      <c r="B32" s="39">
        <v>101</v>
      </c>
      <c r="C32" t="s">
        <v>2</v>
      </c>
      <c r="D32" s="38" t="s">
        <v>278</v>
      </c>
      <c r="E32" s="203">
        <f>SUM(Resumo!G7:G12)</f>
        <v>23</v>
      </c>
      <c r="F32" s="203">
        <f>SUM(Resumo!H7:H12)</f>
        <v>73</v>
      </c>
      <c r="G32" s="72">
        <f>E32/F32</f>
        <v>0.31506849315068491</v>
      </c>
      <c r="H32" s="208">
        <f>SUM(Resumo!J7:J12)</f>
        <v>11</v>
      </c>
      <c r="I32" s="72">
        <f>H32/E32</f>
        <v>0.47826086956521741</v>
      </c>
      <c r="J32" s="70">
        <f>+SUMIF(Resumo!$D$7:$D$110,Centros!$B32,Resumo!AJ$7:AJ$110)/$E32</f>
        <v>3.2173913043478262</v>
      </c>
      <c r="K32" s="70">
        <f>+SUMIF(Resumo!$D$7:$D$110,Centros!$B32,Resumo!AK$7:AK$110)/$E32</f>
        <v>3.2173913043478262</v>
      </c>
      <c r="L32" s="70">
        <f>+SUMIF(Resumo!$D$7:$D$110,Centros!$B32,Resumo!AL$7:AL$110)/$E32</f>
        <v>2.9130434782608696</v>
      </c>
      <c r="M32" s="70">
        <f>+SUMIF(Resumo!$D$7:$D$110,Centros!$B32,Resumo!AM$7:AM$110)/$E32</f>
        <v>2.8260869565217392</v>
      </c>
      <c r="N32" s="70">
        <f>+SUMIF(Resumo!$D$7:$D$110,Centros!$B32,Resumo!AN$7:AN$110)/$E32</f>
        <v>2.7391304347826089</v>
      </c>
      <c r="O32" s="70">
        <f>+SUMIF(Resumo!$D$7:$D$110,Centros!$B32,Resumo!AO$7:AO$110)/$E32</f>
        <v>2.9565217391304346</v>
      </c>
      <c r="P32" s="70">
        <f>+SUMIF(Resumo!$D$7:$D$110,Centros!$B32,Resumo!AP$7:AP$110)/$E32</f>
        <v>2.9565217391304346</v>
      </c>
      <c r="Q32" s="70">
        <f>+SUMIF(Resumo!$D$7:$D$110,Centros!$B32,Resumo!AQ$7:AQ$110)/$E32</f>
        <v>3.3188405797101455</v>
      </c>
      <c r="R32" s="70">
        <f>+SUMIF(Resumo!$D$7:$D$110,Centros!$B32,Resumo!AR$7:AR$110)/$E32</f>
        <v>3.1739130434782608</v>
      </c>
      <c r="S32" s="70">
        <f>+SUMIF(Resumo!$D$7:$D$110,Centros!$B32,Resumo!AS$7:AS$110)/$E32</f>
        <v>3.4347826086956523</v>
      </c>
      <c r="T32" s="70">
        <f>+SUMIF(Resumo!$D$7:$D$110,Centros!$B32,Resumo!AT$7:AT$110)/$E32</f>
        <v>3.0869565217391304</v>
      </c>
      <c r="U32" s="70">
        <f>+SUMIF(Resumo!$D$7:$D$110,Centros!$B32,Resumo!AU$7:AU$110)/$E32</f>
        <v>3.2608695652173911</v>
      </c>
      <c r="V32" s="70">
        <f>+SUMIF(Resumo!$D$7:$D$110,Centros!$B32,Resumo!AV$7:AV$110)/$E32</f>
        <v>3.1739130434782608</v>
      </c>
      <c r="W32" s="70">
        <f>+SUMIF(Resumo!$D$7:$D$110,Centros!$B32,Resumo!AW$7:AW$110)/$E32</f>
        <v>2.8391304347826085</v>
      </c>
      <c r="X32" s="70">
        <f>+SUMIF(Resumo!$D$7:$D$110,Centros!$B32,Resumo!AX$7:AX$110)/$E32</f>
        <v>3.491304347826087</v>
      </c>
      <c r="Y32" s="70">
        <f>+SUMIF(Resumo!D7:D110,Centros!B32,Resumo!AZ7:AZ110)/$E32/15</f>
        <v>3.1070531400966184</v>
      </c>
    </row>
    <row r="33" spans="2:32" hidden="1">
      <c r="B33" s="39">
        <v>102</v>
      </c>
      <c r="C33" t="s">
        <v>3</v>
      </c>
      <c r="D33" s="38" t="s">
        <v>278</v>
      </c>
      <c r="E33" s="203">
        <f>SUM(Resumo!G13:G14)</f>
        <v>11</v>
      </c>
      <c r="F33" s="203">
        <f>SUM(Resumo!H13:H14)</f>
        <v>20</v>
      </c>
      <c r="G33" s="72">
        <f>E33/F33</f>
        <v>0.55000000000000004</v>
      </c>
      <c r="H33" s="208">
        <f>SUM(Resumo!J13:J14)</f>
        <v>11</v>
      </c>
      <c r="I33" s="72">
        <f t="shared" ref="I33:I59" si="0">H33/E33</f>
        <v>1</v>
      </c>
      <c r="J33" s="70">
        <f>+SUMIF(Resumo!$D$7:$D$110,Centros!$B33,Resumo!AJ$7:AJ$110)/$E33</f>
        <v>3.1818181818181817</v>
      </c>
      <c r="K33" s="70">
        <f>+SUMIF(Resumo!$D$7:$D$110,Centros!$B33,Resumo!AK$7:AK$110)/$E33</f>
        <v>3.7272727272727271</v>
      </c>
      <c r="L33" s="70">
        <f>+SUMIF(Resumo!$D$7:$D$110,Centros!$B33,Resumo!AL$7:AL$110)/$E33</f>
        <v>2.9090909090909092</v>
      </c>
      <c r="M33" s="70">
        <f>+SUMIF(Resumo!$D$7:$D$110,Centros!$B33,Resumo!AM$7:AM$110)/$E33</f>
        <v>2.6363636363636362</v>
      </c>
      <c r="N33" s="70">
        <f>+SUMIF(Resumo!$D$7:$D$110,Centros!$B33,Resumo!AN$7:AN$110)/$E33</f>
        <v>2.7272727272727271</v>
      </c>
      <c r="O33" s="70">
        <f>+SUMIF(Resumo!$D$7:$D$110,Centros!$B33,Resumo!AO$7:AO$110)/$E33</f>
        <v>3.0909090909090908</v>
      </c>
      <c r="P33" s="70">
        <f>+SUMIF(Resumo!$D$7:$D$110,Centros!$B33,Resumo!AP$7:AP$110)/$E33</f>
        <v>4.1477272727272725</v>
      </c>
      <c r="Q33" s="70">
        <f>+SUMIF(Resumo!$D$7:$D$110,Centros!$B33,Resumo!AQ$7:AQ$110)/$E33</f>
        <v>3.6363636363636362</v>
      </c>
      <c r="R33" s="70">
        <f>+SUMIF(Resumo!$D$7:$D$110,Centros!$B33,Resumo!AR$7:AR$110)/$E33</f>
        <v>3.4545454545454546</v>
      </c>
      <c r="S33" s="70">
        <f>+SUMIF(Resumo!$D$7:$D$110,Centros!$B33,Resumo!AS$7:AS$110)/$E33</f>
        <v>4.2727272727272725</v>
      </c>
      <c r="T33" s="70">
        <f>+SUMIF(Resumo!$D$7:$D$110,Centros!$B33,Resumo!AT$7:AT$110)/$E33</f>
        <v>3.2727272727272729</v>
      </c>
      <c r="U33" s="70">
        <f>+SUMIF(Resumo!$D$7:$D$110,Centros!$B33,Resumo!AU$7:AU$110)/$E33</f>
        <v>3.4545454545454546</v>
      </c>
      <c r="V33" s="70">
        <f>+SUMIF(Resumo!$D$7:$D$110,Centros!$B33,Resumo!AV$7:AV$110)/$E33</f>
        <v>3.1818181818181817</v>
      </c>
      <c r="W33" s="70">
        <f>+SUMIF(Resumo!$D$7:$D$110,Centros!$B33,Resumo!AW$7:AW$110)/$E33</f>
        <v>3.1818181818181817</v>
      </c>
      <c r="X33" s="70">
        <f>+SUMIF(Resumo!$D$7:$D$110,Centros!$B33,Resumo!AX$7:AX$110)/$E33</f>
        <v>3.7272727272727271</v>
      </c>
      <c r="Y33" s="70">
        <f>+SUMIF(Resumo!D8:D111,Centros!B33,Resumo!AZ8:AZ111)/$E33/15</f>
        <v>3.3734848484848485</v>
      </c>
      <c r="AA33" s="225"/>
      <c r="AB33" s="236"/>
      <c r="AC33" s="236" t="s">
        <v>347</v>
      </c>
      <c r="AD33" s="236" t="s">
        <v>348</v>
      </c>
      <c r="AE33" s="236"/>
      <c r="AF33" s="225"/>
    </row>
    <row r="34" spans="2:32" hidden="1">
      <c r="B34" s="39">
        <v>103</v>
      </c>
      <c r="C34" t="s">
        <v>4</v>
      </c>
      <c r="D34" s="38" t="s">
        <v>278</v>
      </c>
      <c r="E34" s="203">
        <f>SUM(Resumo!G15:G16)</f>
        <v>12</v>
      </c>
      <c r="F34" s="203">
        <f>SUM(Resumo!H15:H16)</f>
        <v>64</v>
      </c>
      <c r="G34" s="72">
        <f t="shared" ref="G34:G59" si="1">E34/F34</f>
        <v>0.1875</v>
      </c>
      <c r="H34" s="208">
        <f>SUM(Resumo!J15:J16)</f>
        <v>2</v>
      </c>
      <c r="I34" s="72">
        <f t="shared" si="0"/>
        <v>0.16666666666666666</v>
      </c>
      <c r="J34" s="70">
        <f>+SUMIF(Resumo!$D$7:$D$110,Centros!$B34,Resumo!AJ$7:AJ$110)/$E34</f>
        <v>2.75</v>
      </c>
      <c r="K34" s="70">
        <f>+SUMIF(Resumo!$D$7:$D$110,Centros!$B34,Resumo!AK$7:AK$110)/$E34</f>
        <v>2.8333333333333335</v>
      </c>
      <c r="L34" s="70">
        <f>+SUMIF(Resumo!$D$7:$D$110,Centros!$B34,Resumo!AL$7:AL$110)/$E34</f>
        <v>2.25</v>
      </c>
      <c r="M34" s="70">
        <f>+SUMIF(Resumo!$D$7:$D$110,Centros!$B34,Resumo!AM$7:AM$110)/$E34</f>
        <v>2.1666666666666665</v>
      </c>
      <c r="N34" s="70">
        <f>+SUMIF(Resumo!$D$7:$D$110,Centros!$B34,Resumo!AN$7:AN$110)/$E34</f>
        <v>2.8333333333333335</v>
      </c>
      <c r="O34" s="70">
        <f>+SUMIF(Resumo!$D$7:$D$110,Centros!$B34,Resumo!AO$7:AO$110)/$E34</f>
        <v>2.5</v>
      </c>
      <c r="P34" s="70">
        <f>+SUMIF(Resumo!$D$7:$D$110,Centros!$B34,Resumo!AP$7:AP$110)/$E34</f>
        <v>3.0833333333333335</v>
      </c>
      <c r="Q34" s="70">
        <f>+SUMIF(Resumo!$D$7:$D$110,Centros!$B34,Resumo!AQ$7:AQ$110)/$E34</f>
        <v>2.5833333333333335</v>
      </c>
      <c r="R34" s="70">
        <f>+SUMIF(Resumo!$D$7:$D$110,Centros!$B34,Resumo!AR$7:AR$110)/$E34</f>
        <v>3.5833333333333335</v>
      </c>
      <c r="S34" s="70">
        <f>+SUMIF(Resumo!$D$7:$D$110,Centros!$B34,Resumo!AS$7:AS$110)/$E34</f>
        <v>3.9166666666666656</v>
      </c>
      <c r="T34" s="70">
        <f>+SUMIF(Resumo!$D$7:$D$110,Centros!$B34,Resumo!AT$7:AT$110)/$E34</f>
        <v>3</v>
      </c>
      <c r="U34" s="70">
        <f>+SUMIF(Resumo!$D$7:$D$110,Centros!$B34,Resumo!AU$7:AU$110)/$E34</f>
        <v>2.75</v>
      </c>
      <c r="V34" s="70">
        <f>+SUMIF(Resumo!$D$7:$D$110,Centros!$B34,Resumo!AV$7:AV$110)/$E34</f>
        <v>2.5833333333333335</v>
      </c>
      <c r="W34" s="70">
        <f>+SUMIF(Resumo!$D$7:$D$110,Centros!$B34,Resumo!AW$7:AW$110)/$E34</f>
        <v>3</v>
      </c>
      <c r="X34" s="70">
        <f>+SUMIF(Resumo!$D$7:$D$110,Centros!$B34,Resumo!AX$7:AX$110)/$E34</f>
        <v>2.9895833333333335</v>
      </c>
      <c r="Y34" s="70">
        <f>+SUMIF(Resumo!D9:D112,Centros!B34,Resumo!AZ9:AZ112)/$E34/15</f>
        <v>2.8548611111111111</v>
      </c>
      <c r="AA34" s="225"/>
      <c r="AB34" s="236"/>
      <c r="AC34" s="237">
        <v>101</v>
      </c>
      <c r="AD34" s="238">
        <v>3.1070531400966184</v>
      </c>
      <c r="AE34" s="236"/>
      <c r="AF34" s="225"/>
    </row>
    <row r="35" spans="2:32" hidden="1">
      <c r="B35" s="39">
        <v>104</v>
      </c>
      <c r="C35" t="s">
        <v>5</v>
      </c>
      <c r="D35" s="38" t="s">
        <v>278</v>
      </c>
      <c r="E35" s="203">
        <f>SUM(Resumo!G17:G21)</f>
        <v>32</v>
      </c>
      <c r="F35" s="203">
        <f>SUM(Resumo!H17:H21)</f>
        <v>163</v>
      </c>
      <c r="G35" s="72">
        <f>E35/F35</f>
        <v>0.19631901840490798</v>
      </c>
      <c r="H35" s="208">
        <f>SUM(Resumo!J17:J21)</f>
        <v>22</v>
      </c>
      <c r="I35" s="72">
        <f t="shared" si="0"/>
        <v>0.6875</v>
      </c>
      <c r="J35" s="70">
        <f>+SUMIF(Resumo!$D$7:$D$110,Centros!$B35,Resumo!AJ$7:AJ$110)/$E35</f>
        <v>2.9937499999999999</v>
      </c>
      <c r="K35" s="70">
        <f>+SUMIF(Resumo!$D$7:$D$110,Centros!$B35,Resumo!AK$7:AK$110)/$E35</f>
        <v>3.34375</v>
      </c>
      <c r="L35" s="70">
        <f>+SUMIF(Resumo!$D$7:$D$110,Centros!$B35,Resumo!AL$7:AL$110)/$E35</f>
        <v>2.7124999999999999</v>
      </c>
      <c r="M35" s="70">
        <f>+SUMIF(Resumo!$D$7:$D$110,Centros!$B35,Resumo!AM$7:AM$110)/$E35</f>
        <v>2.625</v>
      </c>
      <c r="N35" s="70">
        <f>+SUMIF(Resumo!$D$7:$D$110,Centros!$B35,Resumo!AN$7:AN$110)/$E35</f>
        <v>2.9125000000000001</v>
      </c>
      <c r="O35" s="70">
        <f>+SUMIF(Resumo!$D$7:$D$110,Centros!$B35,Resumo!AO$7:AO$110)/$E35</f>
        <v>2.984375</v>
      </c>
      <c r="P35" s="70">
        <f>+SUMIF(Resumo!$D$7:$D$110,Centros!$B35,Resumo!AP$7:AP$110)/$E35</f>
        <v>3.3916666666666666</v>
      </c>
      <c r="Q35" s="70">
        <f>+SUMIF(Resumo!$D$7:$D$110,Centros!$B35,Resumo!AQ$7:AQ$110)/$E35</f>
        <v>3.3515625</v>
      </c>
      <c r="R35" s="70">
        <f>+SUMIF(Resumo!$D$7:$D$110,Centros!$B35,Resumo!AR$7:AR$110)/$E35</f>
        <v>4.0234375</v>
      </c>
      <c r="S35" s="70">
        <f>+SUMIF(Resumo!$D$7:$D$110,Centros!$B35,Resumo!AS$7:AS$110)/$E35</f>
        <v>4.0140624999999996</v>
      </c>
      <c r="T35" s="70">
        <f>+SUMIF(Resumo!$D$7:$D$110,Centros!$B35,Resumo!AT$7:AT$110)/$E35</f>
        <v>2.9046875000000001</v>
      </c>
      <c r="U35" s="70">
        <f>+SUMIF(Resumo!$D$7:$D$110,Centros!$B35,Resumo!AU$7:AU$110)/$E35</f>
        <v>3.0453125000000001</v>
      </c>
      <c r="V35" s="70">
        <f>+SUMIF(Resumo!$D$7:$D$110,Centros!$B35,Resumo!AV$7:AV$110)/$E35</f>
        <v>2.9046875000000001</v>
      </c>
      <c r="W35" s="70">
        <f>+SUMIF(Resumo!$D$7:$D$110,Centros!$B35,Resumo!AW$7:AW$110)/$E35</f>
        <v>2.875</v>
      </c>
      <c r="X35" s="70">
        <f>+SUMIF(Resumo!$D$7:$D$110,Centros!$B35,Resumo!AX$7:AX$110)/$E35</f>
        <v>4.0281250000000002</v>
      </c>
      <c r="Y35" s="70">
        <f>+SUMIF(Resumo!D10:D113,Centros!B35,Resumo!AZ10:AZ113)/$E35/15</f>
        <v>3.2073611111111111</v>
      </c>
      <c r="AA35" s="225"/>
      <c r="AB35" s="236"/>
      <c r="AC35" s="237">
        <v>102</v>
      </c>
      <c r="AD35" s="238">
        <v>3.3734848484848485</v>
      </c>
      <c r="AE35" s="236"/>
      <c r="AF35" s="225"/>
    </row>
    <row r="36" spans="2:32" hidden="1">
      <c r="B36" s="39">
        <v>105</v>
      </c>
      <c r="C36" t="s">
        <v>6</v>
      </c>
      <c r="D36" s="38" t="s">
        <v>278</v>
      </c>
      <c r="E36" s="203">
        <f>SUM(Resumo!G22:G28)</f>
        <v>81</v>
      </c>
      <c r="F36" s="203">
        <f>SUM(Resumo!H22:H28)</f>
        <v>309</v>
      </c>
      <c r="G36" s="72">
        <f>E36/F36</f>
        <v>0.26213592233009708</v>
      </c>
      <c r="H36" s="208">
        <f>SUM(Resumo!J22:J28)</f>
        <v>26</v>
      </c>
      <c r="I36" s="72">
        <f t="shared" si="0"/>
        <v>0.32098765432098764</v>
      </c>
      <c r="J36" s="70">
        <f>+SUMIF(Resumo!$D$7:$D$110,Centros!$B36,Resumo!AJ$7:AJ$110)/$E36</f>
        <v>3.0886644219977555</v>
      </c>
      <c r="K36" s="70">
        <f>+SUMIF(Resumo!$D$7:$D$110,Centros!$B36,Resumo!AK$7:AK$110)/$E36</f>
        <v>3.2196568863235533</v>
      </c>
      <c r="L36" s="70">
        <f>+SUMIF(Resumo!$D$7:$D$110,Centros!$B36,Resumo!AL$7:AL$110)/$E36</f>
        <v>2.5574995991662659</v>
      </c>
      <c r="M36" s="70">
        <f>+SUMIF(Resumo!$D$7:$D$110,Centros!$B36,Resumo!AM$7:AM$110)/$E36</f>
        <v>2.5777777777777779</v>
      </c>
      <c r="N36" s="70">
        <f>+SUMIF(Resumo!$D$7:$D$110,Centros!$B36,Resumo!AN$7:AN$110)/$E36</f>
        <v>2.9531612420501312</v>
      </c>
      <c r="O36" s="70">
        <f>+SUMIF(Resumo!$D$7:$D$110,Centros!$B36,Resumo!AO$7:AO$110)/$E36</f>
        <v>2.9301346801346804</v>
      </c>
      <c r="P36" s="70">
        <f>+SUMIF(Resumo!$D$7:$D$110,Centros!$B36,Resumo!AP$7:AP$110)/$E36</f>
        <v>4.2983539094650212</v>
      </c>
      <c r="Q36" s="70">
        <f>+SUMIF(Resumo!$D$7:$D$110,Centros!$B36,Resumo!AQ$7:AQ$110)/$E36</f>
        <v>3.0751543209876542</v>
      </c>
      <c r="R36" s="70">
        <f>+SUMIF(Resumo!$D$7:$D$110,Centros!$B36,Resumo!AR$7:AR$110)/$E36</f>
        <v>3.2130190796857465</v>
      </c>
      <c r="S36" s="70">
        <f>+SUMIF(Resumo!$D$7:$D$110,Centros!$B36,Resumo!AS$7:AS$110)/$E36</f>
        <v>3.635171156004489</v>
      </c>
      <c r="T36" s="70">
        <f>+SUMIF(Resumo!$D$7:$D$110,Centros!$B36,Resumo!AT$7:AT$110)/$E36</f>
        <v>3.0145903479236815</v>
      </c>
      <c r="U36" s="70">
        <f>+SUMIF(Resumo!$D$7:$D$110,Centros!$B36,Resumo!AU$7:AU$110)/$E36</f>
        <v>3.1364010475121589</v>
      </c>
      <c r="V36" s="70">
        <f>+SUMIF(Resumo!$D$7:$D$110,Centros!$B36,Resumo!AV$7:AV$110)/$E36</f>
        <v>3.1114104002992891</v>
      </c>
      <c r="W36" s="70">
        <f>+SUMIF(Resumo!$D$7:$D$110,Centros!$B36,Resumo!AW$7:AW$110)/$E36</f>
        <v>2.9900205761316871</v>
      </c>
      <c r="X36" s="70">
        <f>+SUMIF(Resumo!$D$7:$D$110,Centros!$B36,Resumo!AX$7:AX$110)/$E36</f>
        <v>3.7158997381219603</v>
      </c>
      <c r="Y36" s="70">
        <f>+SUMIF(Resumo!D11:D114,Centros!B36,Resumo!AZ11:AZ114)/$E36/15</f>
        <v>3.1677943455721236</v>
      </c>
      <c r="AA36" s="225"/>
      <c r="AB36" s="236"/>
      <c r="AC36" s="237">
        <v>103</v>
      </c>
      <c r="AD36" s="238">
        <v>2.8548611111111111</v>
      </c>
      <c r="AE36" s="236"/>
      <c r="AF36" s="225"/>
    </row>
    <row r="37" spans="2:32" hidden="1">
      <c r="B37" s="39">
        <v>106</v>
      </c>
      <c r="C37" t="s">
        <v>7</v>
      </c>
      <c r="D37" s="38" t="s">
        <v>278</v>
      </c>
      <c r="E37" s="203">
        <f>SUM(Resumo!G29:G30)</f>
        <v>12</v>
      </c>
      <c r="F37" s="203">
        <f>SUM(Resumo!H29:H30)</f>
        <v>53</v>
      </c>
      <c r="G37" s="72">
        <f>E37/F37</f>
        <v>0.22641509433962265</v>
      </c>
      <c r="H37" s="208">
        <f>SUM(Resumo!J29:J30)</f>
        <v>9</v>
      </c>
      <c r="I37" s="72">
        <f t="shared" si="0"/>
        <v>0.75</v>
      </c>
      <c r="J37" s="70">
        <f>+SUMIF(Resumo!$D$7:$D$110,Centros!$B37,Resumo!AJ$7:AJ$110)/$E37</f>
        <v>4</v>
      </c>
      <c r="K37" s="70">
        <f>+SUMIF(Resumo!$D$7:$D$110,Centros!$B37,Resumo!AK$7:AK$110)/$E37</f>
        <v>3.9166666666666665</v>
      </c>
      <c r="L37" s="70">
        <f>+SUMIF(Resumo!$D$7:$D$110,Centros!$B37,Resumo!AL$7:AL$110)/$E37</f>
        <v>3.75</v>
      </c>
      <c r="M37" s="70">
        <f>+SUMIF(Resumo!$D$7:$D$110,Centros!$B37,Resumo!AM$7:AM$110)/$E37</f>
        <v>3.75</v>
      </c>
      <c r="N37" s="70">
        <f>+SUMIF(Resumo!$D$7:$D$110,Centros!$B37,Resumo!AN$7:AN$110)/$E37</f>
        <v>3.6666666666666665</v>
      </c>
      <c r="O37" s="70">
        <f>+SUMIF(Resumo!$D$7:$D$110,Centros!$B37,Resumo!AO$7:AO$110)/$E37</f>
        <v>3.8333333333333335</v>
      </c>
      <c r="P37" s="70">
        <f>+SUMIF(Resumo!$D$7:$D$110,Centros!$B37,Resumo!AP$7:AP$110)/$E37</f>
        <v>3.8333333333333335</v>
      </c>
      <c r="Q37" s="70">
        <f>+SUMIF(Resumo!$D$7:$D$110,Centros!$B37,Resumo!AQ$7:AQ$110)/$E37</f>
        <v>4.083333333333333</v>
      </c>
      <c r="R37" s="70">
        <f>+SUMIF(Resumo!$D$7:$D$110,Centros!$B37,Resumo!AR$7:AR$110)/$E37</f>
        <v>4.25</v>
      </c>
      <c r="S37" s="70">
        <f>+SUMIF(Resumo!$D$7:$D$110,Centros!$B37,Resumo!AS$7:AS$110)/$E37</f>
        <v>4.25</v>
      </c>
      <c r="T37" s="70">
        <f>+SUMIF(Resumo!$D$7:$D$110,Centros!$B37,Resumo!AT$7:AT$110)/$E37</f>
        <v>4.25</v>
      </c>
      <c r="U37" s="70">
        <f>+SUMIF(Resumo!$D$7:$D$110,Centros!$B37,Resumo!AU$7:AU$110)/$E37</f>
        <v>4.083333333333333</v>
      </c>
      <c r="V37" s="70">
        <f>+SUMIF(Resumo!$D$7:$D$110,Centros!$B37,Resumo!AV$7:AV$110)/$E37</f>
        <v>4.25</v>
      </c>
      <c r="W37" s="70">
        <f>+SUMIF(Resumo!$D$7:$D$110,Centros!$B37,Resumo!AW$7:AW$110)/$E37</f>
        <v>4.166666666666667</v>
      </c>
      <c r="X37" s="70">
        <f>+SUMIF(Resumo!$D$7:$D$110,Centros!$B37,Resumo!AX$7:AX$110)/$E37</f>
        <v>4.7222222222222223</v>
      </c>
      <c r="Y37" s="70">
        <f>+SUMIF(Resumo!D12:D115,Centros!B37,Resumo!AZ12:AZ115)/$E37/15</f>
        <v>4.0537037037037047</v>
      </c>
      <c r="AA37" s="225"/>
      <c r="AB37" s="236"/>
      <c r="AC37" s="237">
        <v>104</v>
      </c>
      <c r="AD37" s="238">
        <v>3.2073611111111111</v>
      </c>
      <c r="AE37" s="236"/>
      <c r="AF37" s="225"/>
    </row>
    <row r="38" spans="2:32" hidden="1">
      <c r="B38" s="39">
        <v>151</v>
      </c>
      <c r="C38" t="s">
        <v>24</v>
      </c>
      <c r="D38" s="38" t="s">
        <v>278</v>
      </c>
      <c r="E38" s="203">
        <f>SUM(Resumo!G31)</f>
        <v>9</v>
      </c>
      <c r="F38" s="203">
        <f>SUM(Resumo!H31)</f>
        <v>38</v>
      </c>
      <c r="G38" s="72">
        <f t="shared" si="1"/>
        <v>0.23684210526315788</v>
      </c>
      <c r="H38" s="208">
        <f>SUM(Resumo!J31)</f>
        <v>8</v>
      </c>
      <c r="I38" s="72">
        <f t="shared" si="0"/>
        <v>0.88888888888888884</v>
      </c>
      <c r="J38" s="70">
        <f>+SUMIF(Resumo!$D$7:$D$110,Centros!$B38,Resumo!AJ$7:AJ$110)/$E38</f>
        <v>3</v>
      </c>
      <c r="K38" s="70">
        <f>+SUMIF(Resumo!$D$7:$D$110,Centros!$B38,Resumo!AK$7:AK$110)/$E38</f>
        <v>3.2222222222222223</v>
      </c>
      <c r="L38" s="70">
        <f>+SUMIF(Resumo!$D$7:$D$110,Centros!$B38,Resumo!AL$7:AL$110)/$E38</f>
        <v>2.4444444444444446</v>
      </c>
      <c r="M38" s="70">
        <f>+SUMIF(Resumo!$D$7:$D$110,Centros!$B38,Resumo!AM$7:AM$110)/$E38</f>
        <v>2.2222222222222223</v>
      </c>
      <c r="N38" s="70">
        <f>+SUMIF(Resumo!$D$7:$D$110,Centros!$B38,Resumo!AN$7:AN$110)/$E38</f>
        <v>3.5</v>
      </c>
      <c r="O38" s="70">
        <f>+SUMIF(Resumo!$D$7:$D$110,Centros!$B38,Resumo!AO$7:AO$110)/$E38</f>
        <v>2.7777777777777777</v>
      </c>
      <c r="P38" s="70">
        <f>+SUMIF(Resumo!$D$7:$D$110,Centros!$B38,Resumo!AP$7:AP$110)/$E38</f>
        <v>3.625</v>
      </c>
      <c r="Q38" s="70">
        <f>+SUMIF(Resumo!$D$7:$D$110,Centros!$B38,Resumo!AQ$7:AQ$110)/$E38</f>
        <v>2.8888888888888888</v>
      </c>
      <c r="R38" s="70">
        <f>+SUMIF(Resumo!$D$7:$D$110,Centros!$B38,Resumo!AR$7:AR$110)/$E38</f>
        <v>2</v>
      </c>
      <c r="S38" s="70">
        <f>+SUMIF(Resumo!$D$7:$D$110,Centros!$B38,Resumo!AS$7:AS$110)/$E38</f>
        <v>2.5555555555555554</v>
      </c>
      <c r="T38" s="70">
        <f>+SUMIF(Resumo!$D$7:$D$110,Centros!$B38,Resumo!AT$7:AT$110)/$E38</f>
        <v>2.8888888888888888</v>
      </c>
      <c r="U38" s="70">
        <f>+SUMIF(Resumo!$D$7:$D$110,Centros!$B38,Resumo!AU$7:AU$110)/$E38</f>
        <v>3.4444444444444446</v>
      </c>
      <c r="V38" s="70">
        <f>+SUMIF(Resumo!$D$7:$D$110,Centros!$B38,Resumo!AV$7:AV$110)/$E38</f>
        <v>3.3333333333333335</v>
      </c>
      <c r="W38" s="70">
        <f>+SUMIF(Resumo!$D$7:$D$110,Centros!$B38,Resumo!AW$7:AW$110)/$E38</f>
        <v>3</v>
      </c>
      <c r="X38" s="70">
        <f>+SUMIF(Resumo!$D$7:$D$110,Centros!$B38,Resumo!AX$7:AX$110)/$E38</f>
        <v>2.75</v>
      </c>
      <c r="Y38" s="70">
        <f>+SUMIF(Resumo!D13:D116,Centros!B38,Resumo!AZ13:AZ116)/$E38/15</f>
        <v>2.9101851851851852</v>
      </c>
      <c r="AA38" s="225"/>
      <c r="AB38" s="236"/>
      <c r="AC38" s="237">
        <v>105</v>
      </c>
      <c r="AD38" s="238">
        <v>3.1677943455721236</v>
      </c>
      <c r="AE38" s="236"/>
      <c r="AF38" s="225"/>
    </row>
    <row r="39" spans="2:32" hidden="1">
      <c r="B39" s="39">
        <v>201</v>
      </c>
      <c r="C39" t="s">
        <v>9</v>
      </c>
      <c r="D39" s="38" t="s">
        <v>279</v>
      </c>
      <c r="E39" s="203">
        <f>SUM(Resumo!G32:G34)</f>
        <v>42</v>
      </c>
      <c r="F39" s="203">
        <f>SUM(Resumo!H32:H34)</f>
        <v>144</v>
      </c>
      <c r="G39" s="72">
        <f t="shared" si="1"/>
        <v>0.29166666666666669</v>
      </c>
      <c r="H39" s="208">
        <f>SUM(Resumo!J32:J34)</f>
        <v>18</v>
      </c>
      <c r="I39" s="72">
        <f t="shared" si="0"/>
        <v>0.42857142857142855</v>
      </c>
      <c r="J39" s="70">
        <f>+SUMIF(Resumo!$D$7:$D$110,Centros!$B39,Resumo!AJ$7:AJ$110)/$E39</f>
        <v>2.8084291187739461</v>
      </c>
      <c r="K39" s="70">
        <f>+SUMIF(Resumo!$D$7:$D$110,Centros!$B39,Resumo!AK$7:AK$110)/$E39</f>
        <v>2.8333333333333335</v>
      </c>
      <c r="L39" s="70">
        <f>+SUMIF(Resumo!$D$7:$D$110,Centros!$B39,Resumo!AL$7:AL$110)/$E39</f>
        <v>2.3253968253968256</v>
      </c>
      <c r="M39" s="70">
        <f>+SUMIF(Resumo!$D$7:$D$110,Centros!$B39,Resumo!AM$7:AM$110)/$E39</f>
        <v>1.9206349206349205</v>
      </c>
      <c r="N39" s="70">
        <f>+SUMIF(Resumo!$D$7:$D$110,Centros!$B39,Resumo!AN$7:AN$110)/$E39</f>
        <v>2.1056376573617954</v>
      </c>
      <c r="O39" s="70">
        <f>+SUMIF(Resumo!$D$7:$D$110,Centros!$B39,Resumo!AO$7:AO$110)/$E39</f>
        <v>2.4166666666666665</v>
      </c>
      <c r="P39" s="70">
        <f>+SUMIF(Resumo!$D$7:$D$110,Centros!$B39,Resumo!AP$7:AP$110)/$E39</f>
        <v>2.3956916099773244</v>
      </c>
      <c r="Q39" s="70">
        <f>+SUMIF(Resumo!$D$7:$D$110,Centros!$B39,Resumo!AQ$7:AQ$110)/$E39</f>
        <v>2.6984126984126982</v>
      </c>
      <c r="R39" s="70">
        <f>+SUMIF(Resumo!$D$7:$D$110,Centros!$B39,Resumo!AR$7:AR$110)/$E39</f>
        <v>3.8015873015873014</v>
      </c>
      <c r="S39" s="70">
        <f>+SUMIF(Resumo!$D$7:$D$110,Centros!$B39,Resumo!AS$7:AS$110)/$E39</f>
        <v>3.912698412698413</v>
      </c>
      <c r="T39" s="70">
        <f>+SUMIF(Resumo!$D$7:$D$110,Centros!$B39,Resumo!AT$7:AT$110)/$E39</f>
        <v>2.5317460317460316</v>
      </c>
      <c r="U39" s="70">
        <f>+SUMIF(Resumo!$D$7:$D$110,Centros!$B39,Resumo!AU$7:AU$110)/$E39</f>
        <v>2.808390022675737</v>
      </c>
      <c r="V39" s="70">
        <f>+SUMIF(Resumo!$D$7:$D$110,Centros!$B39,Resumo!AV$7:AV$110)/$E39</f>
        <v>2.753968253968254</v>
      </c>
      <c r="W39" s="70">
        <f>+SUMIF(Resumo!$D$7:$D$110,Centros!$B39,Resumo!AW$7:AW$110)/$E39</f>
        <v>2.4510125889436236</v>
      </c>
      <c r="X39" s="70">
        <f>+SUMIF(Resumo!$D$7:$D$110,Centros!$B39,Resumo!AX$7:AX$110)/$E39</f>
        <v>3.6190476190476191</v>
      </c>
      <c r="Y39" s="70">
        <f>+SUMIF(Resumo!D14:D117,Centros!B39,Resumo!AZ14:AZ117)/$E39/15</f>
        <v>2.7588435374149665</v>
      </c>
      <c r="AA39" s="225"/>
      <c r="AB39" s="236"/>
      <c r="AC39" s="237">
        <v>106</v>
      </c>
      <c r="AD39" s="238">
        <v>4.0537037037037047</v>
      </c>
      <c r="AE39" s="236"/>
      <c r="AF39" s="225"/>
    </row>
    <row r="40" spans="2:32" hidden="1">
      <c r="B40" s="39">
        <v>202</v>
      </c>
      <c r="C40" t="s">
        <v>10</v>
      </c>
      <c r="D40" s="38" t="s">
        <v>279</v>
      </c>
      <c r="E40" s="203">
        <f>SUM(Resumo!G35:G40)</f>
        <v>73</v>
      </c>
      <c r="F40" s="203">
        <f>SUM(Resumo!H35:H40)</f>
        <v>320</v>
      </c>
      <c r="G40" s="72">
        <f t="shared" si="1"/>
        <v>0.22812499999999999</v>
      </c>
      <c r="H40" s="208">
        <f>SUM(Resumo!J35:J40)</f>
        <v>37</v>
      </c>
      <c r="I40" s="72">
        <f t="shared" si="0"/>
        <v>0.50684931506849318</v>
      </c>
      <c r="J40" s="70">
        <f>+SUMIF(Resumo!$D$7:$D$110,Centros!$B40,Resumo!AJ$7:AJ$110)/$E40</f>
        <v>2.8227739726027399</v>
      </c>
      <c r="K40" s="70">
        <f>+SUMIF(Resumo!$D$7:$D$110,Centros!$B40,Resumo!AK$7:AK$110)/$E40</f>
        <v>2.8638698630136985</v>
      </c>
      <c r="L40" s="70">
        <f>+SUMIF(Resumo!$D$7:$D$110,Centros!$B40,Resumo!AL$7:AL$110)/$E40</f>
        <v>2.2183219178082192</v>
      </c>
      <c r="M40" s="70">
        <f>+SUMIF(Resumo!$D$7:$D$110,Centros!$B40,Resumo!AM$7:AM$110)/$E40</f>
        <v>2.1960616438356166</v>
      </c>
      <c r="N40" s="70">
        <f>+SUMIF(Resumo!$D$7:$D$110,Centros!$B40,Resumo!AN$7:AN$110)/$E40</f>
        <v>2.5029354207436398</v>
      </c>
      <c r="O40" s="70">
        <f>+SUMIF(Resumo!$D$7:$D$110,Centros!$B40,Resumo!AO$7:AO$110)/$E40</f>
        <v>2.6256849315068496</v>
      </c>
      <c r="P40" s="70">
        <f>+SUMIF(Resumo!$D$7:$D$110,Centros!$B40,Resumo!AP$7:AP$110)/$E40</f>
        <v>4.0547945205479454</v>
      </c>
      <c r="Q40" s="70">
        <f>+SUMIF(Resumo!$D$7:$D$110,Centros!$B40,Resumo!AQ$7:AQ$110)/$E40</f>
        <v>2.8493150684931505</v>
      </c>
      <c r="R40" s="70">
        <f>+SUMIF(Resumo!$D$7:$D$110,Centros!$B40,Resumo!AR$7:AR$110)/$E40</f>
        <v>3.1797945205479454</v>
      </c>
      <c r="S40" s="70">
        <f>+SUMIF(Resumo!$D$7:$D$110,Centros!$B40,Resumo!AS$7:AS$110)/$E40</f>
        <v>3.6929223744292234</v>
      </c>
      <c r="T40" s="70">
        <f>+SUMIF(Resumo!$D$7:$D$110,Centros!$B40,Resumo!AT$7:AT$110)/$E40</f>
        <v>2.5936073059360734</v>
      </c>
      <c r="U40" s="70">
        <f>+SUMIF(Resumo!$D$7:$D$110,Centros!$B40,Resumo!AU$7:AU$110)/$E40</f>
        <v>2.7123287671232879</v>
      </c>
      <c r="V40" s="70">
        <f>+SUMIF(Resumo!$D$7:$D$110,Centros!$B40,Resumo!AV$7:AV$110)/$E40</f>
        <v>2.5827186512118021</v>
      </c>
      <c r="W40" s="70">
        <f>+SUMIF(Resumo!$D$7:$D$110,Centros!$B40,Resumo!AW$7:AW$110)/$E40</f>
        <v>2.5887234464959303</v>
      </c>
      <c r="X40" s="70">
        <f>+SUMIF(Resumo!$D$7:$D$110,Centros!$B40,Resumo!AX$7:AX$110)/$E40</f>
        <v>3.506849315068493</v>
      </c>
      <c r="Y40" s="70">
        <f>+SUMIF(Resumo!D15:D118,Centros!B40,Resumo!AZ15:AZ118)/$E40/15</f>
        <v>2.8660467812909749</v>
      </c>
      <c r="AA40" s="225"/>
      <c r="AB40" s="236"/>
      <c r="AC40" s="237">
        <v>151</v>
      </c>
      <c r="AD40" s="238">
        <v>2.9101851851851852</v>
      </c>
      <c r="AE40" s="236"/>
      <c r="AF40" s="225"/>
    </row>
    <row r="41" spans="2:32" hidden="1">
      <c r="B41" s="39">
        <v>203</v>
      </c>
      <c r="C41" t="s">
        <v>11</v>
      </c>
      <c r="D41" s="38" t="s">
        <v>279</v>
      </c>
      <c r="E41" s="203">
        <f>SUM(Resumo!G41)</f>
        <v>11</v>
      </c>
      <c r="F41" s="203">
        <f>SUM(Resumo!H41)</f>
        <v>27</v>
      </c>
      <c r="G41" s="72">
        <f t="shared" si="1"/>
        <v>0.40740740740740738</v>
      </c>
      <c r="H41" s="208">
        <f>SUM(Resumo!J41)</f>
        <v>6</v>
      </c>
      <c r="I41" s="72">
        <f t="shared" si="0"/>
        <v>0.54545454545454541</v>
      </c>
      <c r="J41" s="70">
        <f>+SUMIF(Resumo!$D$7:$D$110,Centros!$B41,Resumo!AJ$7:AJ$110)/$E41</f>
        <v>3.0909090909090908</v>
      </c>
      <c r="K41" s="70">
        <f>+SUMIF(Resumo!$D$7:$D$110,Centros!$B41,Resumo!AK$7:AK$110)/$E41</f>
        <v>3.4545454545454546</v>
      </c>
      <c r="L41" s="70">
        <f>+SUMIF(Resumo!$D$7:$D$110,Centros!$B41,Resumo!AL$7:AL$110)/$E41</f>
        <v>2.4444444444444446</v>
      </c>
      <c r="M41" s="70">
        <f>+SUMIF(Resumo!$D$7:$D$110,Centros!$B41,Resumo!AM$7:AM$110)/$E41</f>
        <v>2</v>
      </c>
      <c r="N41" s="70">
        <f>+SUMIF(Resumo!$D$7:$D$110,Centros!$B41,Resumo!AN$7:AN$110)/$E41</f>
        <v>3</v>
      </c>
      <c r="O41" s="70">
        <f>+SUMIF(Resumo!$D$7:$D$110,Centros!$B41,Resumo!AO$7:AO$110)/$E41</f>
        <v>3.4</v>
      </c>
      <c r="P41" s="70">
        <f>+SUMIF(Resumo!$D$7:$D$110,Centros!$B41,Resumo!AP$7:AP$110)/$E41</f>
        <v>2.7142857142857144</v>
      </c>
      <c r="Q41" s="70">
        <f>+SUMIF(Resumo!$D$7:$D$110,Centros!$B41,Resumo!AQ$7:AQ$110)/$E41</f>
        <v>3.7777777777777781</v>
      </c>
      <c r="R41" s="70">
        <f>+SUMIF(Resumo!$D$7:$D$110,Centros!$B41,Resumo!AR$7:AR$110)/$E41</f>
        <v>3.8888888888888888</v>
      </c>
      <c r="S41" s="70">
        <f>+SUMIF(Resumo!$D$7:$D$110,Centros!$B41,Resumo!AS$7:AS$110)/$E41</f>
        <v>4.0999999999999996</v>
      </c>
      <c r="T41" s="70">
        <f>+SUMIF(Resumo!$D$7:$D$110,Centros!$B41,Resumo!AT$7:AT$110)/$E41</f>
        <v>3.1</v>
      </c>
      <c r="U41" s="70">
        <f>+SUMIF(Resumo!$D$7:$D$110,Centros!$B41,Resumo!AU$7:AU$110)/$E41</f>
        <v>3.4</v>
      </c>
      <c r="V41" s="70">
        <f>+SUMIF(Resumo!$D$7:$D$110,Centros!$B41,Resumo!AV$7:AV$110)/$E41</f>
        <v>2.8</v>
      </c>
      <c r="W41" s="70">
        <f>+SUMIF(Resumo!$D$7:$D$110,Centros!$B41,Resumo!AW$7:AW$110)/$E41</f>
        <v>3</v>
      </c>
      <c r="X41" s="70">
        <f>+SUMIF(Resumo!$D$7:$D$110,Centros!$B41,Resumo!AX$7:AX$110)/$E41</f>
        <v>3.75</v>
      </c>
      <c r="Y41" s="70">
        <f>+SUMIF(Resumo!D16:D119,Centros!B41,Resumo!AZ16:AZ119)/$E41/15</f>
        <v>3.1947234247234246</v>
      </c>
      <c r="AA41" s="225"/>
      <c r="AB41" s="236"/>
      <c r="AC41" s="237">
        <v>201</v>
      </c>
      <c r="AD41" s="238">
        <v>2.7588435374149665</v>
      </c>
      <c r="AE41" s="236"/>
      <c r="AF41" s="225"/>
    </row>
    <row r="42" spans="2:32" hidden="1">
      <c r="B42" s="39">
        <v>204</v>
      </c>
      <c r="C42" t="s">
        <v>12</v>
      </c>
      <c r="D42" s="38" t="s">
        <v>279</v>
      </c>
      <c r="E42" s="203">
        <f>SUM(Resumo!G42:G46)</f>
        <v>56</v>
      </c>
      <c r="F42" s="203">
        <f>SUM(Resumo!H42:H46)</f>
        <v>170</v>
      </c>
      <c r="G42" s="72">
        <f t="shared" si="1"/>
        <v>0.32941176470588235</v>
      </c>
      <c r="H42" s="208">
        <f>SUM(Resumo!J42:J46)</f>
        <v>35</v>
      </c>
      <c r="I42" s="72">
        <f t="shared" si="0"/>
        <v>0.625</v>
      </c>
      <c r="J42" s="70">
        <f>+SUMIF(Resumo!$D$7:$D$110,Centros!$B42,Resumo!AJ$7:AJ$110)/$E42</f>
        <v>3.4181547619047619</v>
      </c>
      <c r="K42" s="70">
        <f>+SUMIF(Resumo!$D$7:$D$110,Centros!$B42,Resumo!AK$7:AK$110)/$E42</f>
        <v>3.5505952380952381</v>
      </c>
      <c r="L42" s="70">
        <f>+SUMIF(Resumo!$D$7:$D$110,Centros!$B42,Resumo!AL$7:AL$110)/$E42</f>
        <v>2.90625</v>
      </c>
      <c r="M42" s="70">
        <f>+SUMIF(Resumo!$D$7:$D$110,Centros!$B42,Resumo!AM$7:AM$110)/$E42</f>
        <v>2.826955782312925</v>
      </c>
      <c r="N42" s="70">
        <f>+SUMIF(Resumo!$D$7:$D$110,Centros!$B42,Resumo!AN$7:AN$110)/$E42</f>
        <v>3.1398809523809526</v>
      </c>
      <c r="O42" s="70">
        <f>+SUMIF(Resumo!$D$7:$D$110,Centros!$B42,Resumo!AO$7:AO$110)/$E42</f>
        <v>3.1821428571428569</v>
      </c>
      <c r="P42" s="70">
        <f>+SUMIF(Resumo!$D$7:$D$110,Centros!$B42,Resumo!AP$7:AP$110)/$E42</f>
        <v>3.2680735930735927</v>
      </c>
      <c r="Q42" s="70">
        <f>+SUMIF(Resumo!$D$7:$D$110,Centros!$B42,Resumo!AQ$7:AQ$110)/$E42</f>
        <v>3.520833333333333</v>
      </c>
      <c r="R42" s="70">
        <f>+SUMIF(Resumo!$D$7:$D$110,Centros!$B42,Resumo!AR$7:AR$110)/$E42</f>
        <v>3.6696428571428572</v>
      </c>
      <c r="S42" s="70">
        <f>+SUMIF(Resumo!$D$7:$D$110,Centros!$B42,Resumo!AS$7:AS$110)/$E42</f>
        <v>3.5428571428571431</v>
      </c>
      <c r="T42" s="70">
        <f>+SUMIF(Resumo!$D$7:$D$110,Centros!$B42,Resumo!AT$7:AT$110)/$E42</f>
        <v>3.2963435374149657</v>
      </c>
      <c r="U42" s="70">
        <f>+SUMIF(Resumo!$D$7:$D$110,Centros!$B42,Resumo!AU$7:AU$110)/$E42</f>
        <v>3.5238095238095242</v>
      </c>
      <c r="V42" s="70">
        <f>+SUMIF(Resumo!$D$7:$D$110,Centros!$B42,Resumo!AV$7:AV$110)/$E42</f>
        <v>3.3967261904761901</v>
      </c>
      <c r="W42" s="70">
        <f>+SUMIF(Resumo!$D$7:$D$110,Centros!$B42,Resumo!AW$7:AW$110)/$E42</f>
        <v>3.2983630952380953</v>
      </c>
      <c r="X42" s="70">
        <f>+SUMIF(Resumo!$D$7:$D$110,Centros!$B42,Resumo!AX$7:AX$110)/$E42</f>
        <v>3.9761904761904767</v>
      </c>
      <c r="Y42" s="70">
        <f>+SUMIF(Resumo!D17:D120,Centros!B42,Resumo!AZ17:AZ120)/$E42/15</f>
        <v>3.3677879560915276</v>
      </c>
      <c r="AA42" s="225"/>
      <c r="AB42" s="236"/>
      <c r="AC42" s="237">
        <v>202</v>
      </c>
      <c r="AD42" s="238">
        <v>2.8660467812909749</v>
      </c>
      <c r="AE42" s="236"/>
      <c r="AF42" s="225"/>
    </row>
    <row r="43" spans="2:32" hidden="1">
      <c r="B43" s="39">
        <v>205</v>
      </c>
      <c r="C43" t="s">
        <v>25</v>
      </c>
      <c r="D43" s="38" t="s">
        <v>279</v>
      </c>
      <c r="E43" s="203">
        <f>SUM(Resumo!G47)</f>
        <v>13</v>
      </c>
      <c r="F43" s="203">
        <f>SUM(Resumo!H47)</f>
        <v>39</v>
      </c>
      <c r="G43" s="72">
        <f t="shared" si="1"/>
        <v>0.33333333333333331</v>
      </c>
      <c r="H43" s="208">
        <f>SUM(Resumo!J47)</f>
        <v>12</v>
      </c>
      <c r="I43" s="72">
        <f t="shared" si="0"/>
        <v>0.92307692307692313</v>
      </c>
      <c r="J43" s="70">
        <f>+SUMIF(Resumo!$D$7:$D$110,Centros!$B43,Resumo!AJ$7:AJ$110)/$E43</f>
        <v>3.3571428571428572</v>
      </c>
      <c r="K43" s="70">
        <f>+SUMIF(Resumo!$D$7:$D$110,Centros!$B43,Resumo!AK$7:AK$110)/$E43</f>
        <v>3.5</v>
      </c>
      <c r="L43" s="70">
        <f>+SUMIF(Resumo!$D$7:$D$110,Centros!$B43,Resumo!AL$7:AL$110)/$E43</f>
        <v>2.8571428571428572</v>
      </c>
      <c r="M43" s="70">
        <f>+SUMIF(Resumo!$D$7:$D$110,Centros!$B43,Resumo!AM$7:AM$110)/$E43</f>
        <v>3.0714285714285716</v>
      </c>
      <c r="N43" s="70">
        <f>+SUMIF(Resumo!$D$7:$D$110,Centros!$B43,Resumo!AN$7:AN$110)/$E43</f>
        <v>2.7142857142857144</v>
      </c>
      <c r="O43" s="70">
        <f>+SUMIF(Resumo!$D$7:$D$110,Centros!$B43,Resumo!AO$7:AO$110)/$E43</f>
        <v>3.0714285714285716</v>
      </c>
      <c r="P43" s="70">
        <f>+SUMIF(Resumo!$D$7:$D$110,Centros!$B43,Resumo!AP$7:AP$110)/$E43</f>
        <v>4.2307692307692308</v>
      </c>
      <c r="Q43" s="70">
        <f>+SUMIF(Resumo!$D$7:$D$110,Centros!$B43,Resumo!AQ$7:AQ$110)/$E43</f>
        <v>3.3571428571428572</v>
      </c>
      <c r="R43" s="70">
        <f>+SUMIF(Resumo!$D$7:$D$110,Centros!$B43,Resumo!AR$7:AR$110)/$E43</f>
        <v>4.3571428571428568</v>
      </c>
      <c r="S43" s="70">
        <f>+SUMIF(Resumo!$D$7:$D$110,Centros!$B43,Resumo!AS$7:AS$110)/$E43</f>
        <v>4.2857142857142856</v>
      </c>
      <c r="T43" s="70">
        <f>+SUMIF(Resumo!$D$7:$D$110,Centros!$B43,Resumo!AT$7:AT$110)/$E43</f>
        <v>3.1538461538461537</v>
      </c>
      <c r="U43" s="70">
        <f>+SUMIF(Resumo!$D$7:$D$110,Centros!$B43,Resumo!AU$7:AU$110)/$E43</f>
        <v>3.4285714285714284</v>
      </c>
      <c r="V43" s="70">
        <f>+SUMIF(Resumo!$D$7:$D$110,Centros!$B43,Resumo!AV$7:AV$110)/$E43</f>
        <v>3.4285714285714284</v>
      </c>
      <c r="W43" s="70">
        <f>+SUMIF(Resumo!$D$7:$D$110,Centros!$B43,Resumo!AW$7:AW$110)/$E43</f>
        <v>3.5714285714285716</v>
      </c>
      <c r="X43" s="70">
        <f>+SUMIF(Resumo!$D$7:$D$110,Centros!$B43,Resumo!AX$7:AX$110)/$E43</f>
        <v>4.4285714285714288</v>
      </c>
      <c r="Y43" s="70">
        <f>+SUMIF(Resumo!D18:D121,Centros!B43,Resumo!AZ18:AZ121)/$E43/15</f>
        <v>3.5208791208791212</v>
      </c>
      <c r="AA43" s="225"/>
      <c r="AB43" s="236"/>
      <c r="AC43" s="237">
        <v>203</v>
      </c>
      <c r="AD43" s="238">
        <v>3.1947234247234246</v>
      </c>
      <c r="AE43" s="236"/>
      <c r="AF43" s="225"/>
    </row>
    <row r="44" spans="2:32" hidden="1">
      <c r="B44" s="39">
        <v>251</v>
      </c>
      <c r="C44" t="s">
        <v>32</v>
      </c>
      <c r="D44" s="38" t="s">
        <v>279</v>
      </c>
      <c r="E44" s="203">
        <f>SUM(Resumo!G48)</f>
        <v>10</v>
      </c>
      <c r="F44" s="203">
        <f>SUM(Resumo!H48)</f>
        <v>48</v>
      </c>
      <c r="G44" s="72">
        <f t="shared" si="1"/>
        <v>0.20833333333333334</v>
      </c>
      <c r="H44" s="208">
        <f>SUM(Resumo!J31)</f>
        <v>8</v>
      </c>
      <c r="I44" s="72">
        <f t="shared" si="0"/>
        <v>0.8</v>
      </c>
      <c r="J44" s="70">
        <f>+SUMIF(Resumo!$D$7:$D$110,Centros!$B44,Resumo!AJ$7:AJ$110)/$E44</f>
        <v>4</v>
      </c>
      <c r="K44" s="70">
        <f>+SUMIF(Resumo!$D$7:$D$110,Centros!$B44,Resumo!AK$7:AK$110)/$E44</f>
        <v>4.2222222222222223</v>
      </c>
      <c r="L44" s="70">
        <f>+SUMIF(Resumo!$D$7:$D$110,Centros!$B44,Resumo!AL$7:AL$110)/$E44</f>
        <v>3.2222222222222223</v>
      </c>
      <c r="M44" s="70">
        <f>+SUMIF(Resumo!$D$7:$D$110,Centros!$B44,Resumo!AM$7:AM$110)/$E44</f>
        <v>3.5555555555555558</v>
      </c>
      <c r="N44" s="70">
        <f>+SUMIF(Resumo!$D$7:$D$110,Centros!$B44,Resumo!AN$7:AN$110)/$E44</f>
        <v>3.3333333333333335</v>
      </c>
      <c r="O44" s="70">
        <f>+SUMIF(Resumo!$D$7:$D$110,Centros!$B44,Resumo!AO$7:AO$110)/$E44</f>
        <v>3.2222222222222223</v>
      </c>
      <c r="P44" s="70">
        <f>+SUMIF(Resumo!$D$7:$D$110,Centros!$B44,Resumo!AP$7:AP$110)/$E44</f>
        <v>4.333333333333333</v>
      </c>
      <c r="Q44" s="70">
        <f>+SUMIF(Resumo!$D$7:$D$110,Centros!$B44,Resumo!AQ$7:AQ$110)/$E44</f>
        <v>3.4444444444444442</v>
      </c>
      <c r="R44" s="70">
        <f>+SUMIF(Resumo!$D$7:$D$110,Centros!$B44,Resumo!AR$7:AR$110)/$E44</f>
        <v>3</v>
      </c>
      <c r="S44" s="70">
        <f>+SUMIF(Resumo!$D$7:$D$110,Centros!$B44,Resumo!AS$7:AS$110)/$E44</f>
        <v>3</v>
      </c>
      <c r="T44" s="70">
        <f>+SUMIF(Resumo!$D$7:$D$110,Centros!$B44,Resumo!AT$7:AT$110)/$E44</f>
        <v>4.125</v>
      </c>
      <c r="U44" s="70">
        <f>+SUMIF(Resumo!$D$7:$D$110,Centros!$B44,Resumo!AU$7:AU$110)/$E44</f>
        <v>4.2222222222222223</v>
      </c>
      <c r="V44" s="70">
        <f>+SUMIF(Resumo!$D$7:$D$110,Centros!$B44,Resumo!AV$7:AV$110)/$E44</f>
        <v>4.4444444444444446</v>
      </c>
      <c r="W44" s="70">
        <f>+SUMIF(Resumo!$D$7:$D$110,Centros!$B44,Resumo!AW$7:AW$110)/$E44</f>
        <v>3.8888888888888884</v>
      </c>
      <c r="X44" s="70">
        <f>+SUMIF(Resumo!$D$7:$D$110,Centros!$B44,Resumo!AX$7:AX$110)/$E44</f>
        <v>3.25</v>
      </c>
      <c r="Y44" s="70">
        <f>+SUMIF(Resumo!D19:D122,Centros!B44,Resumo!AZ19:AZ122)/$E44/15</f>
        <v>3.6842592592592593</v>
      </c>
      <c r="AA44" s="225"/>
      <c r="AB44" s="236"/>
      <c r="AC44" s="237">
        <v>204</v>
      </c>
      <c r="AD44" s="238">
        <v>3.3677879560915276</v>
      </c>
      <c r="AE44" s="236"/>
      <c r="AF44" s="225"/>
    </row>
    <row r="45" spans="2:32" hidden="1">
      <c r="B45" s="39">
        <v>252</v>
      </c>
      <c r="C45" t="s">
        <v>155</v>
      </c>
      <c r="D45" s="38" t="s">
        <v>279</v>
      </c>
      <c r="E45" s="203">
        <f>SUM(Resumo!G49)</f>
        <v>6</v>
      </c>
      <c r="F45" s="203">
        <f>SUM(Resumo!H49)</f>
        <v>67</v>
      </c>
      <c r="G45" s="72">
        <f t="shared" si="1"/>
        <v>8.9552238805970144E-2</v>
      </c>
      <c r="H45" s="208">
        <f>SUM(Resumo!J49)</f>
        <v>1</v>
      </c>
      <c r="I45" s="72">
        <f t="shared" si="0"/>
        <v>0.16666666666666666</v>
      </c>
      <c r="J45" s="70">
        <f>+SUMIF(Resumo!$D$7:$D$110,Centros!$B45,Resumo!AJ$7:AJ$110)/$E45</f>
        <v>3</v>
      </c>
      <c r="K45" s="70">
        <f>+SUMIF(Resumo!$D$7:$D$110,Centros!$B45,Resumo!AK$7:AK$110)/$E45</f>
        <v>3.3333333333333335</v>
      </c>
      <c r="L45" s="70">
        <f>+SUMIF(Resumo!$D$7:$D$110,Centros!$B45,Resumo!AL$7:AL$110)/$E45</f>
        <v>3</v>
      </c>
      <c r="M45" s="70">
        <f>+SUMIF(Resumo!$D$7:$D$110,Centros!$B45,Resumo!AM$7:AM$110)/$E45</f>
        <v>3.6</v>
      </c>
      <c r="N45" s="70">
        <f>+SUMIF(Resumo!$D$7:$D$110,Centros!$B45,Resumo!AN$7:AN$110)/$E45</f>
        <v>3.1666666666666665</v>
      </c>
      <c r="O45" s="70">
        <f>+SUMIF(Resumo!$D$7:$D$110,Centros!$B45,Resumo!AO$7:AO$110)/$E45</f>
        <v>2.8333333333333335</v>
      </c>
      <c r="P45" s="70">
        <f>+SUMIF(Resumo!$D$7:$D$110,Centros!$B45,Resumo!AP$7:AP$110)/$E45</f>
        <v>4.25</v>
      </c>
      <c r="Q45" s="70">
        <f>+SUMIF(Resumo!$D$7:$D$110,Centros!$B45,Resumo!AQ$7:AQ$110)/$E45</f>
        <v>3</v>
      </c>
      <c r="R45" s="70">
        <f>+SUMIF(Resumo!$D$7:$D$110,Centros!$B45,Resumo!AR$7:AR$110)/$E45</f>
        <v>3.6666666666666665</v>
      </c>
      <c r="S45" s="70">
        <f>+SUMIF(Resumo!$D$7:$D$110,Centros!$B45,Resumo!AS$7:AS$110)/$E45</f>
        <v>3.6666666666666665</v>
      </c>
      <c r="T45" s="70">
        <f>+SUMIF(Resumo!$D$7:$D$110,Centros!$B45,Resumo!AT$7:AT$110)/$E45</f>
        <v>3</v>
      </c>
      <c r="U45" s="70">
        <f>+SUMIF(Resumo!$D$7:$D$110,Centros!$B45,Resumo!AU$7:AU$110)/$E45</f>
        <v>3.3333333333333335</v>
      </c>
      <c r="V45" s="70">
        <f>+SUMIF(Resumo!$D$7:$D$110,Centros!$B45,Resumo!AV$7:AV$110)/$E45</f>
        <v>3</v>
      </c>
      <c r="W45" s="70">
        <f>+SUMIF(Resumo!$D$7:$D$110,Centros!$B45,Resumo!AW$7:AW$110)/$E45</f>
        <v>3.1666666666666665</v>
      </c>
      <c r="X45" s="70">
        <f>+SUMIF(Resumo!$D$7:$D$110,Centros!$B45,Resumo!AX$7:AX$110)/$E45</f>
        <v>3.5</v>
      </c>
      <c r="Y45" s="70">
        <f>+SUMIF(Resumo!D20:D123,Centros!B45,Resumo!AZ20:AZ123)/$E45/15</f>
        <v>3.3011111111111116</v>
      </c>
      <c r="AA45" s="225"/>
      <c r="AB45" s="236"/>
      <c r="AC45" s="237">
        <v>205</v>
      </c>
      <c r="AD45" s="238">
        <v>3.5208791208791212</v>
      </c>
      <c r="AE45" s="236"/>
      <c r="AF45" s="225"/>
    </row>
    <row r="46" spans="2:32">
      <c r="B46" s="39">
        <v>301</v>
      </c>
      <c r="C46" t="s">
        <v>13</v>
      </c>
      <c r="D46" s="38" t="s">
        <v>280</v>
      </c>
      <c r="E46" s="203">
        <f>SUM(Resumo!G50:G57)</f>
        <v>71</v>
      </c>
      <c r="F46" s="203">
        <f>SUM(Resumo!H50:H57)</f>
        <v>205</v>
      </c>
      <c r="G46" s="72">
        <f t="shared" si="1"/>
        <v>0.34634146341463412</v>
      </c>
      <c r="H46" s="208">
        <f>SUM(Resumo!J50:J57)</f>
        <v>24</v>
      </c>
      <c r="I46" s="72">
        <f t="shared" si="0"/>
        <v>0.3380281690140845</v>
      </c>
      <c r="J46" s="70">
        <f>+SUMIF(Resumo!$D$7:$D$110,Centros!$B46,Resumo!AJ$7:AJ$110)/$E46</f>
        <v>2.9948109710896964</v>
      </c>
      <c r="K46" s="70">
        <f>+SUMIF(Resumo!$D$7:$D$110,Centros!$B46,Resumo!AK$7:AK$110)/$E46</f>
        <v>3.2535211267605635</v>
      </c>
      <c r="L46" s="70">
        <f>+SUMIF(Resumo!$D$7:$D$110,Centros!$B46,Resumo!AL$7:AL$110)/$E46</f>
        <v>2.6971830985915495</v>
      </c>
      <c r="M46" s="70">
        <f>+SUMIF(Resumo!$D$7:$D$110,Centros!$B46,Resumo!AM$7:AM$110)/$E46</f>
        <v>2.4577464788732395</v>
      </c>
      <c r="N46" s="70">
        <f>+SUMIF(Resumo!$D$7:$D$110,Centros!$B46,Resumo!AN$7:AN$110)/$E46</f>
        <v>2.5405650275924554</v>
      </c>
      <c r="O46" s="70">
        <f>+SUMIF(Resumo!$D$7:$D$110,Centros!$B46,Resumo!AO$7:AO$110)/$E46</f>
        <v>2.8852853965900667</v>
      </c>
      <c r="P46" s="70">
        <f>+SUMIF(Resumo!$D$7:$D$110,Centros!$B46,Resumo!AP$7:AP$110)/$E46</f>
        <v>2.8286384976525825</v>
      </c>
      <c r="Q46" s="70">
        <f>+SUMIF(Resumo!$D$7:$D$110,Centros!$B46,Resumo!AQ$7:AQ$110)/$E46</f>
        <v>2.951445515196442</v>
      </c>
      <c r="R46" s="70">
        <f>+SUMIF(Resumo!$D$7:$D$110,Centros!$B46,Resumo!AR$7:AR$110)/$E46</f>
        <v>2.936619718309859</v>
      </c>
      <c r="S46" s="70">
        <f>+SUMIF(Resumo!$D$7:$D$110,Centros!$B46,Resumo!AS$7:AS$110)/$E46</f>
        <v>3.7031134173461826</v>
      </c>
      <c r="T46" s="70">
        <f>+SUMIF(Resumo!$D$7:$D$110,Centros!$B46,Resumo!AT$7:AT$110)/$E46</f>
        <v>2.816901408450704</v>
      </c>
      <c r="U46" s="70">
        <f>+SUMIF(Resumo!$D$7:$D$110,Centros!$B46,Resumo!AU$7:AU$110)/$E46</f>
        <v>3.1267605633802815</v>
      </c>
      <c r="V46" s="70">
        <f>+SUMIF(Resumo!$D$7:$D$110,Centros!$B46,Resumo!AV$7:AV$110)/$E46</f>
        <v>2.982394366197183</v>
      </c>
      <c r="W46" s="70">
        <f>+SUMIF(Resumo!$D$7:$D$110,Centros!$B46,Resumo!AW$7:AW$110)/$E46</f>
        <v>2.843209406589688</v>
      </c>
      <c r="X46" s="70">
        <f>+SUMIF(Resumo!$D$7:$D$110,Centros!$B46,Resumo!AX$7:AX$110)/$E46</f>
        <v>3.1727205337286875</v>
      </c>
      <c r="Y46" s="70">
        <f>+SUMIF(Resumo!D21:D124,Centros!B46,Resumo!AZ21:AZ124)/$E46/15</f>
        <v>2.9460610350899454</v>
      </c>
      <c r="AA46" s="225"/>
      <c r="AB46" s="236"/>
      <c r="AC46" s="237">
        <v>251</v>
      </c>
      <c r="AD46" s="238">
        <v>3.6842592592592593</v>
      </c>
      <c r="AE46" s="236"/>
      <c r="AF46" s="225"/>
    </row>
    <row r="47" spans="2:32" hidden="1">
      <c r="B47" s="39">
        <v>302</v>
      </c>
      <c r="C47" t="s">
        <v>14</v>
      </c>
      <c r="D47" s="38" t="s">
        <v>280</v>
      </c>
      <c r="E47" s="203">
        <f>SUM(Resumo!G58:G62)</f>
        <v>63</v>
      </c>
      <c r="F47" s="203">
        <f>SUM(Resumo!H58:H62)</f>
        <v>237</v>
      </c>
      <c r="G47" s="72">
        <f t="shared" si="1"/>
        <v>0.26582278481012656</v>
      </c>
      <c r="H47" s="208">
        <f>SUM(Resumo!J58:J62)</f>
        <v>23</v>
      </c>
      <c r="I47" s="72">
        <f t="shared" si="0"/>
        <v>0.36507936507936506</v>
      </c>
      <c r="J47" s="70">
        <f>+SUMIF(Resumo!$D$7:$D$110,Centros!$B47,Resumo!AJ$7:AJ$110)/$E47</f>
        <v>3.3508692365835224</v>
      </c>
      <c r="K47" s="70">
        <f>+SUMIF(Resumo!$D$7:$D$110,Centros!$B47,Resumo!AK$7:AK$110)/$E47</f>
        <v>3.4641455148367588</v>
      </c>
      <c r="L47" s="70">
        <f>+SUMIF(Resumo!$D$7:$D$110,Centros!$B47,Resumo!AL$7:AL$110)/$E47</f>
        <v>2.9856386999244142</v>
      </c>
      <c r="M47" s="70">
        <f>+SUMIF(Resumo!$D$7:$D$110,Centros!$B47,Resumo!AM$7:AM$110)/$E47</f>
        <v>2.802418745275888</v>
      </c>
      <c r="N47" s="70">
        <f>+SUMIF(Resumo!$D$7:$D$110,Centros!$B47,Resumo!AN$7:AN$110)/$E47</f>
        <v>2.8984126984126988</v>
      </c>
      <c r="O47" s="70">
        <f>+SUMIF(Resumo!$D$7:$D$110,Centros!$B47,Resumo!AO$7:AO$110)/$E47</f>
        <v>2.988588983980689</v>
      </c>
      <c r="P47" s="70">
        <f>+SUMIF(Resumo!$D$7:$D$110,Centros!$B47,Resumo!AP$7:AP$110)/$E47</f>
        <v>4.3022441160372198</v>
      </c>
      <c r="Q47" s="70">
        <f>+SUMIF(Resumo!$D$7:$D$110,Centros!$B47,Resumo!AQ$7:AQ$110)/$E47</f>
        <v>3.3151927437641726</v>
      </c>
      <c r="R47" s="70">
        <f>+SUMIF(Resumo!$D$7:$D$110,Centros!$B47,Resumo!AR$7:AR$110)/$E47</f>
        <v>3.5343915343915349</v>
      </c>
      <c r="S47" s="70">
        <f>+SUMIF(Resumo!$D$7:$D$110,Centros!$B47,Resumo!AS$7:AS$110)/$E47</f>
        <v>3.9063518127557537</v>
      </c>
      <c r="T47" s="70">
        <f>+SUMIF(Resumo!$D$7:$D$110,Centros!$B47,Resumo!AT$7:AT$110)/$E47</f>
        <v>3.1180747567844342</v>
      </c>
      <c r="U47" s="70">
        <f>+SUMIF(Resumo!$D$7:$D$110,Centros!$B47,Resumo!AU$7:AU$110)/$E47</f>
        <v>3.1672811059907837</v>
      </c>
      <c r="V47" s="70">
        <f>+SUMIF(Resumo!$D$7:$D$110,Centros!$B47,Resumo!AV$7:AV$110)/$E47</f>
        <v>3.0318996415770609</v>
      </c>
      <c r="W47" s="70">
        <f>+SUMIF(Resumo!$D$7:$D$110,Centros!$B47,Resumo!AW$7:AW$110)/$E47</f>
        <v>3.3165741392342376</v>
      </c>
      <c r="X47" s="70">
        <f>+SUMIF(Resumo!$D$7:$D$110,Centros!$B47,Resumo!AX$7:AX$110)/$E47</f>
        <v>3.9274376417233556</v>
      </c>
      <c r="Y47" s="70">
        <f>+SUMIF(Resumo!D22:D125,Centros!B47,Resumo!AZ22:AZ125)/$E47/15</f>
        <v>3.3406347580848346</v>
      </c>
      <c r="AA47" s="225"/>
      <c r="AB47" s="236"/>
      <c r="AC47" s="237">
        <v>252</v>
      </c>
      <c r="AD47" s="238">
        <v>3.3011111111111116</v>
      </c>
      <c r="AE47" s="236"/>
      <c r="AF47" s="225"/>
    </row>
    <row r="48" spans="2:32" hidden="1">
      <c r="B48" s="39">
        <v>303</v>
      </c>
      <c r="C48" t="s">
        <v>15</v>
      </c>
      <c r="D48" s="38" t="s">
        <v>280</v>
      </c>
      <c r="E48" s="203">
        <f>SUM(Resumo!G63:G70)</f>
        <v>82</v>
      </c>
      <c r="F48" s="203">
        <f>SUM(Resumo!H63:H70)</f>
        <v>264</v>
      </c>
      <c r="G48" s="72">
        <f t="shared" si="1"/>
        <v>0.31060606060606061</v>
      </c>
      <c r="H48" s="208">
        <f>SUM(Resumo!J63:J70)</f>
        <v>48</v>
      </c>
      <c r="I48" s="72">
        <f t="shared" si="0"/>
        <v>0.58536585365853655</v>
      </c>
      <c r="J48" s="70">
        <f>+SUMIF(Resumo!$D$7:$D$110,Centros!$B48,Resumo!AJ$7:AJ$110)/$E48</f>
        <v>3.0853658536585367</v>
      </c>
      <c r="K48" s="70">
        <f>+SUMIF(Resumo!$D$7:$D$110,Centros!$B48,Resumo!AK$7:AK$110)/$E48</f>
        <v>3.326341463414634</v>
      </c>
      <c r="L48" s="70">
        <f>+SUMIF(Resumo!$D$7:$D$110,Centros!$B48,Resumo!AL$7:AL$110)/$E48</f>
        <v>2.5609756097560976</v>
      </c>
      <c r="M48" s="70">
        <f>+SUMIF(Resumo!$D$7:$D$110,Centros!$B48,Resumo!AM$7:AM$110)/$E48</f>
        <v>2.4434552845528454</v>
      </c>
      <c r="N48" s="70">
        <f>+SUMIF(Resumo!$D$7:$D$110,Centros!$B48,Resumo!AN$7:AN$110)/$E48</f>
        <v>3.1214430894308944</v>
      </c>
      <c r="O48" s="70">
        <f>+SUMIF(Resumo!$D$7:$D$110,Centros!$B48,Resumo!AO$7:AO$110)/$E48</f>
        <v>3</v>
      </c>
      <c r="P48" s="70">
        <f>+SUMIF(Resumo!$D$7:$D$110,Centros!$B48,Resumo!AP$7:AP$110)/$E48</f>
        <v>2.7705748110112682</v>
      </c>
      <c r="Q48" s="70">
        <f>+SUMIF(Resumo!$D$7:$D$110,Centros!$B48,Resumo!AQ$7:AQ$110)/$E48</f>
        <v>3.1160975609756094</v>
      </c>
      <c r="R48" s="70">
        <f>+SUMIF(Resumo!$D$7:$D$110,Centros!$B48,Resumo!AR$7:AR$110)/$E48</f>
        <v>3.8902439024390243</v>
      </c>
      <c r="S48" s="70">
        <f>+SUMIF(Resumo!$D$7:$D$110,Centros!$B48,Resumo!AS$7:AS$110)/$E48</f>
        <v>4.0926829268292684</v>
      </c>
      <c r="T48" s="70">
        <f>+SUMIF(Resumo!$D$7:$D$110,Centros!$B48,Resumo!AT$7:AT$110)/$E48</f>
        <v>3.02</v>
      </c>
      <c r="U48" s="70">
        <f>+SUMIF(Resumo!$D$7:$D$110,Centros!$B48,Resumo!AU$7:AU$110)/$E48</f>
        <v>3.0936585365853659</v>
      </c>
      <c r="V48" s="70">
        <f>+SUMIF(Resumo!$D$7:$D$110,Centros!$B48,Resumo!AV$7:AV$110)/$E48</f>
        <v>3.0326829268292683</v>
      </c>
      <c r="W48" s="70">
        <f>+SUMIF(Resumo!$D$7:$D$110,Centros!$B48,Resumo!AW$7:AW$110)/$E48</f>
        <v>2.8618391152855631</v>
      </c>
      <c r="X48" s="70">
        <f>+SUMIF(Resumo!$D$7:$D$110,Centros!$B48,Resumo!AX$7:AX$110)/$E48</f>
        <v>3.7078252032520322</v>
      </c>
      <c r="Y48" s="70">
        <f>+SUMIF(Resumo!D23:D126,Centros!B48,Resumo!AZ23:AZ126)/$E48/15</f>
        <v>3.1415457522680277</v>
      </c>
      <c r="AA48" s="225"/>
      <c r="AB48" s="236"/>
      <c r="AC48" s="237">
        <v>301</v>
      </c>
      <c r="AD48" s="238">
        <v>2.9460610350899454</v>
      </c>
      <c r="AE48" s="236"/>
      <c r="AF48" s="225"/>
    </row>
    <row r="49" spans="2:32" s="37" customFormat="1" hidden="1">
      <c r="B49" s="88">
        <v>312</v>
      </c>
      <c r="C49" s="37" t="s">
        <v>16</v>
      </c>
      <c r="D49" s="95" t="s">
        <v>280</v>
      </c>
      <c r="E49" s="210">
        <f>SUM(Resumo!G71:G79,Resumo!G99:G104)</f>
        <v>81</v>
      </c>
      <c r="F49" s="210">
        <f>SUM(Resumo!H71:H79,Resumo!H50:H57)</f>
        <v>419</v>
      </c>
      <c r="G49" s="211">
        <f t="shared" si="1"/>
        <v>0.19331742243436753</v>
      </c>
      <c r="H49" s="212">
        <f>SUM(Resumo!J71:J79,Resumo!J99:J104)</f>
        <v>54</v>
      </c>
      <c r="I49" s="211">
        <f t="shared" si="0"/>
        <v>0.66666666666666663</v>
      </c>
      <c r="J49" s="90">
        <v>3.308641975308642</v>
      </c>
      <c r="K49" s="90">
        <v>3.4102564102564101</v>
      </c>
      <c r="L49" s="90">
        <v>3.0375000000000001</v>
      </c>
      <c r="M49" s="90">
        <v>2.8101265822784809</v>
      </c>
      <c r="N49" s="90">
        <v>2.9487179487179489</v>
      </c>
      <c r="O49" s="90">
        <v>2.948051948051948</v>
      </c>
      <c r="P49" s="90">
        <v>3.0566037735849059</v>
      </c>
      <c r="Q49" s="90">
        <v>3.1447368421052633</v>
      </c>
      <c r="R49" s="90">
        <v>3.3544303797468356</v>
      </c>
      <c r="S49" s="90">
        <v>3.6794871794871793</v>
      </c>
      <c r="T49" s="90">
        <v>3.1012658227848102</v>
      </c>
      <c r="U49" s="90">
        <v>3.3157894736842106</v>
      </c>
      <c r="V49" s="90">
        <v>3.3866666666666667</v>
      </c>
      <c r="W49" s="90">
        <v>3.1447368421052633</v>
      </c>
      <c r="X49" s="213">
        <v>3.736842105263158</v>
      </c>
      <c r="Y49" s="70">
        <f>(+SUMIF(Resumo!D24:D127,Centros!B49,Resumo!AZ24:AZ127)+SUMIF(Resumo!D24:D127,Resumo!$D$72,Resumo!AZ24:AZ127))/$E49/15</f>
        <v>3.2195752053159463</v>
      </c>
      <c r="AA49" s="222"/>
      <c r="AB49" s="216"/>
      <c r="AC49" s="237">
        <v>302</v>
      </c>
      <c r="AD49" s="238">
        <v>3.3406347580848346</v>
      </c>
      <c r="AE49" s="216"/>
      <c r="AF49" s="222"/>
    </row>
    <row r="50" spans="2:32" hidden="1">
      <c r="B50" s="39">
        <v>305</v>
      </c>
      <c r="C50" t="s">
        <v>17</v>
      </c>
      <c r="D50" s="38" t="s">
        <v>280</v>
      </c>
      <c r="E50" s="203">
        <f>SUM(Resumo!G80:G81)</f>
        <v>17</v>
      </c>
      <c r="F50" s="203">
        <f>SUM(Resumo!H80:H81)</f>
        <v>53</v>
      </c>
      <c r="G50" s="72">
        <f t="shared" si="1"/>
        <v>0.32075471698113206</v>
      </c>
      <c r="H50" s="208">
        <f>SUM(Resumo!J80:J81)</f>
        <v>12</v>
      </c>
      <c r="I50" s="72">
        <f t="shared" si="0"/>
        <v>0.70588235294117652</v>
      </c>
      <c r="J50" s="70">
        <f>+SUMIF(Resumo!$D$7:$D$110,Centros!$B50,Resumo!AJ$7:AJ$110)/$E50</f>
        <v>3.2394957983193282</v>
      </c>
      <c r="K50" s="70">
        <f>+SUMIF(Resumo!$D$7:$D$110,Centros!$B50,Resumo!AK$7:AK$110)/$E50</f>
        <v>3.3529411764705883</v>
      </c>
      <c r="L50" s="70">
        <f>+SUMIF(Resumo!$D$7:$D$110,Centros!$B50,Resumo!AL$7:AL$110)/$E50</f>
        <v>2.672268907563025</v>
      </c>
      <c r="M50" s="70">
        <f>+SUMIF(Resumo!$D$7:$D$110,Centros!$B50,Resumo!AM$7:AM$110)/$E50</f>
        <v>2.2941176470588234</v>
      </c>
      <c r="N50" s="70">
        <f>+SUMIF(Resumo!$D$7:$D$110,Centros!$B50,Resumo!AN$7:AN$110)/$E50</f>
        <v>2.7647058823529411</v>
      </c>
      <c r="O50" s="70">
        <f>+SUMIF(Resumo!$D$7:$D$110,Centros!$B50,Resumo!AO$7:AO$110)/$E50</f>
        <v>2.7647058823529411</v>
      </c>
      <c r="P50" s="70">
        <f>+SUMIF(Resumo!$D$7:$D$110,Centros!$B50,Resumo!AP$7:AP$110)/$E50</f>
        <v>4.6862745098039218</v>
      </c>
      <c r="Q50" s="70">
        <f>+SUMIF(Resumo!$D$7:$D$110,Centros!$B50,Resumo!AQ$7:AQ$110)/$E50</f>
        <v>3.1176470588235294</v>
      </c>
      <c r="R50" s="70">
        <f>+SUMIF(Resumo!$D$7:$D$110,Centros!$B50,Resumo!AR$7:AR$110)/$E50</f>
        <v>3.1848739495798317</v>
      </c>
      <c r="S50" s="70">
        <f>+SUMIF(Resumo!$D$7:$D$110,Centros!$B50,Resumo!AS$7:AS$110)/$E50</f>
        <v>4.2352941176470589</v>
      </c>
      <c r="T50" s="70">
        <f>+SUMIF(Resumo!$D$7:$D$110,Centros!$B50,Resumo!AT$7:AT$110)/$E50</f>
        <v>3.0588235294117645</v>
      </c>
      <c r="U50" s="70">
        <f>+SUMIF(Resumo!$D$7:$D$110,Centros!$B50,Resumo!AU$7:AU$110)/$E50</f>
        <v>3.1134453781512601</v>
      </c>
      <c r="V50" s="70">
        <f>+SUMIF(Resumo!$D$7:$D$110,Centros!$B50,Resumo!AV$7:AV$110)/$E50</f>
        <v>3.0588235294117645</v>
      </c>
      <c r="W50" s="70">
        <f>+SUMIF(Resumo!$D$7:$D$110,Centros!$B50,Resumo!AW$7:AW$110)/$E50</f>
        <v>2.8371040723981902</v>
      </c>
      <c r="X50" s="70">
        <f>+SUMIF(Resumo!$D$7:$D$110,Centros!$B50,Resumo!AX$7:AX$110)/$E50</f>
        <v>3.4117647058823528</v>
      </c>
      <c r="Y50" s="70">
        <f>+SUMIF(Resumo!D25:D128,Centros!B50,Resumo!AZ25:AZ128)/$E50/15</f>
        <v>3.1861524096818221</v>
      </c>
      <c r="AA50" s="225"/>
      <c r="AB50" s="236"/>
      <c r="AC50" s="237">
        <v>303</v>
      </c>
      <c r="AD50" s="238">
        <v>3.1415457522680277</v>
      </c>
      <c r="AE50" s="236"/>
      <c r="AF50" s="225"/>
    </row>
    <row r="51" spans="2:32" hidden="1">
      <c r="B51" s="39">
        <v>306</v>
      </c>
      <c r="C51" t="s">
        <v>18</v>
      </c>
      <c r="D51" s="38" t="s">
        <v>280</v>
      </c>
      <c r="E51" s="203">
        <f>SUM(Resumo!G82:G84)</f>
        <v>24</v>
      </c>
      <c r="F51" s="203">
        <f>SUM(Resumo!H82:H84)</f>
        <v>98</v>
      </c>
      <c r="G51" s="72">
        <f t="shared" si="1"/>
        <v>0.24489795918367346</v>
      </c>
      <c r="H51" s="208">
        <f>SUM(Resumo!J82:J84)</f>
        <v>16</v>
      </c>
      <c r="I51" s="72">
        <f t="shared" si="0"/>
        <v>0.66666666666666663</v>
      </c>
      <c r="J51" s="70">
        <f>+SUMIF(Resumo!$D$7:$D$110,Centros!$B51,Resumo!AJ$7:AJ$110)/$E51</f>
        <v>3.7638888888888893</v>
      </c>
      <c r="K51" s="70">
        <f>+SUMIF(Resumo!$D$7:$D$110,Centros!$B51,Resumo!AK$7:AK$110)/$E51</f>
        <v>3.8888888888888888</v>
      </c>
      <c r="L51" s="70">
        <f>+SUMIF(Resumo!$D$7:$D$110,Centros!$B51,Resumo!AL$7:AL$110)/$E51</f>
        <v>3.2803030303030298</v>
      </c>
      <c r="M51" s="70">
        <f>+SUMIF(Resumo!$D$7:$D$110,Centros!$B51,Resumo!AM$7:AM$110)/$E51</f>
        <v>3.3005050505050506</v>
      </c>
      <c r="N51" s="70">
        <f>+SUMIF(Resumo!$D$7:$D$110,Centros!$B51,Resumo!AN$7:AN$110)/$E51</f>
        <v>3.265625</v>
      </c>
      <c r="O51" s="70">
        <f>+SUMIF(Resumo!$D$7:$D$110,Centros!$B51,Resumo!AO$7:AO$110)/$E51</f>
        <v>3.5972222222222219</v>
      </c>
      <c r="P51" s="70">
        <f>+SUMIF(Resumo!$D$7:$D$110,Centros!$B51,Resumo!AP$7:AP$110)/$E51</f>
        <v>3.3416666666666668</v>
      </c>
      <c r="Q51" s="70">
        <f>+SUMIF(Resumo!$D$7:$D$110,Centros!$B51,Resumo!AQ$7:AQ$110)/$E51</f>
        <v>3.5555555555555554</v>
      </c>
      <c r="R51" s="70">
        <f>+SUMIF(Resumo!$D$7:$D$110,Centros!$B51,Resumo!AR$7:AR$110)/$E51</f>
        <v>3.8333333333333335</v>
      </c>
      <c r="S51" s="70">
        <f>+SUMIF(Resumo!$D$7:$D$110,Centros!$B51,Resumo!AS$7:AS$110)/$E51</f>
        <v>4.375</v>
      </c>
      <c r="T51" s="70">
        <f>+SUMIF(Resumo!$D$7:$D$110,Centros!$B51,Resumo!AT$7:AT$110)/$E51</f>
        <v>3.8055555555555558</v>
      </c>
      <c r="U51" s="70">
        <f>+SUMIF(Resumo!$D$7:$D$110,Centros!$B51,Resumo!AU$7:AU$110)/$E51</f>
        <v>3.7070707070707072</v>
      </c>
      <c r="V51" s="70">
        <f>+SUMIF(Resumo!$D$7:$D$110,Centros!$B51,Resumo!AV$7:AV$110)/$E51</f>
        <v>3.6805555555555558</v>
      </c>
      <c r="W51" s="70">
        <f>+SUMIF(Resumo!$D$7:$D$110,Centros!$B51,Resumo!AW$7:AW$110)/$E51</f>
        <v>3.3194444444444446</v>
      </c>
      <c r="X51" s="70">
        <f>+SUMIF(Resumo!$D$7:$D$110,Centros!$B51,Resumo!AX$7:AX$110)/$E51</f>
        <v>3.9895833333333335</v>
      </c>
      <c r="Y51" s="70">
        <f>+SUMIF(Resumo!D26:D129,Centros!B51,Resumo!AZ26:AZ129)/$E51/15</f>
        <v>3.646946548821548</v>
      </c>
      <c r="AA51" s="225"/>
      <c r="AB51" s="236"/>
      <c r="AC51" s="239">
        <v>312</v>
      </c>
      <c r="AD51" s="238">
        <v>3.2195752053159463</v>
      </c>
      <c r="AE51" s="236"/>
      <c r="AF51" s="225"/>
    </row>
    <row r="52" spans="2:32" hidden="1">
      <c r="B52" s="39">
        <v>308</v>
      </c>
      <c r="C52" t="s">
        <v>19</v>
      </c>
      <c r="D52" s="38" t="s">
        <v>280</v>
      </c>
      <c r="E52" s="203">
        <f>SUM(Resumo!G85:G90)</f>
        <v>39</v>
      </c>
      <c r="F52" s="203">
        <f>SUM(Resumo!H85:H90)</f>
        <v>209</v>
      </c>
      <c r="G52" s="72">
        <f t="shared" si="1"/>
        <v>0.18660287081339713</v>
      </c>
      <c r="H52" s="208">
        <f>SUM(Resumo!J85:J90)</f>
        <v>18</v>
      </c>
      <c r="I52" s="72">
        <f t="shared" si="0"/>
        <v>0.46153846153846156</v>
      </c>
      <c r="J52" s="70">
        <f>+SUMIF(Resumo!$D$7:$D$110,Centros!$B52,Resumo!AJ$7:AJ$110)/$E52</f>
        <v>3.0769230769230771</v>
      </c>
      <c r="K52" s="70">
        <f>+SUMIF(Resumo!$D$7:$D$110,Centros!$B52,Resumo!AK$7:AK$110)/$E52</f>
        <v>3.4102564102564101</v>
      </c>
      <c r="L52" s="70">
        <f>+SUMIF(Resumo!$D$7:$D$110,Centros!$B52,Resumo!AL$7:AL$110)/$E52</f>
        <v>2</v>
      </c>
      <c r="M52" s="70">
        <f>+SUMIF(Resumo!$D$7:$D$110,Centros!$B52,Resumo!AM$7:AM$110)/$E52</f>
        <v>2.1282051282051282</v>
      </c>
      <c r="N52" s="70">
        <f>+SUMIF(Resumo!$D$7:$D$110,Centros!$B52,Resumo!AN$7:AN$110)/$E52</f>
        <v>2.7264957264957266</v>
      </c>
      <c r="O52" s="70">
        <f>+SUMIF(Resumo!$D$7:$D$110,Centros!$B52,Resumo!AO$7:AO$110)/$E52</f>
        <v>2.7692307692307692</v>
      </c>
      <c r="P52" s="70">
        <f>+SUMIF(Resumo!$D$7:$D$110,Centros!$B52,Resumo!AP$7:AP$110)/$E52</f>
        <v>2.6239316239316244</v>
      </c>
      <c r="Q52" s="70">
        <f>+SUMIF(Resumo!$D$7:$D$110,Centros!$B52,Resumo!AQ$7:AQ$110)/$E52</f>
        <v>3.3846153846153846</v>
      </c>
      <c r="R52" s="70">
        <f>+SUMIF(Resumo!$D$7:$D$110,Centros!$B52,Resumo!AR$7:AR$110)/$E52</f>
        <v>3.3216783216783221</v>
      </c>
      <c r="S52" s="70">
        <f>+SUMIF(Resumo!$D$7:$D$110,Centros!$B52,Resumo!AS$7:AS$110)/$E52</f>
        <v>3.5590520590520587</v>
      </c>
      <c r="T52" s="70">
        <f>+SUMIF(Resumo!$D$7:$D$110,Centros!$B52,Resumo!AT$7:AT$110)/$E52</f>
        <v>2.9743589743589745</v>
      </c>
      <c r="U52" s="70">
        <f>+SUMIF(Resumo!$D$7:$D$110,Centros!$B52,Resumo!AU$7:AU$110)/$E52</f>
        <v>3.0615384615384618</v>
      </c>
      <c r="V52" s="70">
        <f>+SUMIF(Resumo!$D$7:$D$110,Centros!$B52,Resumo!AV$7:AV$110)/$E52</f>
        <v>3.1025641025641026</v>
      </c>
      <c r="W52" s="70">
        <f>+SUMIF(Resumo!$D$7:$D$110,Centros!$B52,Resumo!AW$7:AW$110)/$E52</f>
        <v>2.895104895104895</v>
      </c>
      <c r="X52" s="70">
        <f>+SUMIF(Resumo!$D$7:$D$110,Centros!$B52,Resumo!AX$7:AX$110)/$E52</f>
        <v>3.5512820512820511</v>
      </c>
      <c r="Y52" s="70">
        <f>+SUMIF(Resumo!D27:D130,Centros!B52,Resumo!AZ27:AZ130)/$E52/15</f>
        <v>2.9723491323491325</v>
      </c>
      <c r="AA52" s="225"/>
      <c r="AB52" s="236"/>
      <c r="AC52" s="237">
        <v>305</v>
      </c>
      <c r="AD52" s="238">
        <v>3.1861524096818221</v>
      </c>
      <c r="AE52" s="236"/>
      <c r="AF52" s="225"/>
    </row>
    <row r="53" spans="2:32" hidden="1">
      <c r="B53" s="39">
        <v>309</v>
      </c>
      <c r="C53" t="s">
        <v>20</v>
      </c>
      <c r="D53" s="38" t="s">
        <v>280</v>
      </c>
      <c r="E53" s="203">
        <f>SUM(Resumo!G91:G93)</f>
        <v>15</v>
      </c>
      <c r="F53" s="203">
        <f>SUM(Resumo!H91:H93)</f>
        <v>47</v>
      </c>
      <c r="G53" s="72">
        <f t="shared" si="1"/>
        <v>0.31914893617021278</v>
      </c>
      <c r="H53" s="208">
        <f>SUM(Resumo!J91:J93)</f>
        <v>3</v>
      </c>
      <c r="I53" s="72">
        <f>H53/E53</f>
        <v>0.2</v>
      </c>
      <c r="J53" s="70">
        <f>+SUMIF(Resumo!$D$7:$D$110,Centros!$B53,Resumo!AJ$7:AJ$110)/$E53</f>
        <v>2.9333333333333331</v>
      </c>
      <c r="K53" s="70">
        <f>+SUMIF(Resumo!$D$7:$D$110,Centros!$B53,Resumo!AK$7:AK$110)/$E53</f>
        <v>2.8666666666666667</v>
      </c>
      <c r="L53" s="70">
        <f>+SUMIF(Resumo!$D$7:$D$110,Centros!$B53,Resumo!AL$7:AL$110)/$E53</f>
        <v>2</v>
      </c>
      <c r="M53" s="70">
        <f>+SUMIF(Resumo!$D$7:$D$110,Centros!$B53,Resumo!AM$7:AM$110)/$E53</f>
        <v>2.0666666666666669</v>
      </c>
      <c r="N53" s="70">
        <f>+SUMIF(Resumo!$D$7:$D$110,Centros!$B53,Resumo!AN$7:AN$110)/$E53</f>
        <v>2.7933333333333334</v>
      </c>
      <c r="O53" s="70">
        <f>+SUMIF(Resumo!$D$7:$D$110,Centros!$B53,Resumo!AO$7:AO$110)/$E53</f>
        <v>2.4666666666666668</v>
      </c>
      <c r="P53" s="70">
        <f>+SUMIF(Resumo!$D$7:$D$110,Centros!$B53,Resumo!AP$7:AP$110)/$E53</f>
        <v>2.4888888888888885</v>
      </c>
      <c r="Q53" s="70">
        <f>+SUMIF(Resumo!$D$7:$D$110,Centros!$B53,Resumo!AQ$7:AQ$110)/$E53</f>
        <v>2.6666666666666665</v>
      </c>
      <c r="R53" s="70">
        <f>+SUMIF(Resumo!$D$7:$D$110,Centros!$B53,Resumo!AR$7:AR$110)/$E53</f>
        <v>2.8</v>
      </c>
      <c r="S53" s="70">
        <f>+SUMIF(Resumo!$D$7:$D$110,Centros!$B53,Resumo!AS$7:AS$110)/$E53</f>
        <v>4.0666666666666664</v>
      </c>
      <c r="T53" s="70">
        <f>+SUMIF(Resumo!$D$7:$D$110,Centros!$B53,Resumo!AT$7:AT$110)/$E53</f>
        <v>2.86</v>
      </c>
      <c r="U53" s="70">
        <f>+SUMIF(Resumo!$D$7:$D$110,Centros!$B53,Resumo!AU$7:AU$110)/$E53</f>
        <v>2.7333333333333334</v>
      </c>
      <c r="V53" s="70">
        <f>+SUMIF(Resumo!$D$7:$D$110,Centros!$B53,Resumo!AV$7:AV$110)/$E53</f>
        <v>2.7133333333333334</v>
      </c>
      <c r="W53" s="70">
        <f>+SUMIF(Resumo!$D$7:$D$110,Centros!$B53,Resumo!AW$7:AW$110)/$E53</f>
        <v>2.7666666666666666</v>
      </c>
      <c r="X53" s="70">
        <f>+SUMIF(Resumo!$D$7:$D$110,Centros!$B53,Resumo!AX$7:AX$110)/$E53</f>
        <v>3.7</v>
      </c>
      <c r="Y53" s="70">
        <f>+SUMIF(Resumo!D28:D131,Centros!B53,Resumo!AZ28:AZ131)/$E53/15</f>
        <v>2.7948148148148144</v>
      </c>
      <c r="AA53" s="225"/>
      <c r="AB53" s="236"/>
      <c r="AC53" s="237">
        <v>306</v>
      </c>
      <c r="AD53" s="238">
        <v>3.646946548821548</v>
      </c>
      <c r="AE53" s="236"/>
      <c r="AF53" s="225"/>
    </row>
    <row r="54" spans="2:32" hidden="1">
      <c r="B54" s="39">
        <v>310</v>
      </c>
      <c r="C54" t="s">
        <v>21</v>
      </c>
      <c r="D54" s="38" t="s">
        <v>280</v>
      </c>
      <c r="E54" s="203">
        <f>SUM(Resumo!G94:G95)</f>
        <v>11</v>
      </c>
      <c r="F54" s="203">
        <f>SUM(Resumo!H94:H95)</f>
        <v>33</v>
      </c>
      <c r="G54" s="72">
        <f t="shared" si="1"/>
        <v>0.33333333333333331</v>
      </c>
      <c r="H54" s="208">
        <f>SUM(Resumo!J94:J95)</f>
        <v>3</v>
      </c>
      <c r="I54" s="72">
        <f t="shared" si="0"/>
        <v>0.27272727272727271</v>
      </c>
      <c r="J54" s="70">
        <f>+SUMIF(Resumo!$D$7:$D$110,Centros!$B54,Resumo!AJ$7:AJ$110)/$E54</f>
        <v>3.2727272727272729</v>
      </c>
      <c r="K54" s="70">
        <f>+SUMIF(Resumo!$D$7:$D$110,Centros!$B54,Resumo!AK$7:AK$110)/$E54</f>
        <v>3.7272727272727271</v>
      </c>
      <c r="L54" s="70">
        <f>+SUMIF(Resumo!$D$7:$D$110,Centros!$B54,Resumo!AL$7:AL$110)/$E54</f>
        <v>3.1090909090909093</v>
      </c>
      <c r="M54" s="70">
        <f>+SUMIF(Resumo!$D$7:$D$110,Centros!$B54,Resumo!AM$7:AM$110)/$E54</f>
        <v>2.7272727272727271</v>
      </c>
      <c r="N54" s="70">
        <f>+SUMIF(Resumo!$D$7:$D$110,Centros!$B54,Resumo!AN$7:AN$110)/$E54</f>
        <v>2.709090909090909</v>
      </c>
      <c r="O54" s="70">
        <f>+SUMIF(Resumo!$D$7:$D$110,Centros!$B54,Resumo!AO$7:AO$110)/$E54</f>
        <v>3.5090909090909093</v>
      </c>
      <c r="P54" s="70">
        <f>+SUMIF(Resumo!$D$7:$D$110,Centros!$B54,Resumo!AP$7:AP$110)/$E54</f>
        <v>2.5151515151515151</v>
      </c>
      <c r="Q54" s="70">
        <f>+SUMIF(Resumo!$D$7:$D$110,Centros!$B54,Resumo!AQ$7:AQ$110)/$E54</f>
        <v>4.0181818181818185</v>
      </c>
      <c r="R54" s="70">
        <f>+SUMIF(Resumo!$D$7:$D$110,Centros!$B54,Resumo!AR$7:AR$110)/$E54</f>
        <v>3.4545454545454546</v>
      </c>
      <c r="S54" s="70">
        <f>+SUMIF(Resumo!$D$7:$D$110,Centros!$B54,Resumo!AS$7:AS$110)/$E54</f>
        <v>4.2727272727272725</v>
      </c>
      <c r="T54" s="70">
        <f>+SUMIF(Resumo!$D$7:$D$110,Centros!$B54,Resumo!AT$7:AT$110)/$E54</f>
        <v>3.1636363636363636</v>
      </c>
      <c r="U54" s="70">
        <f>+SUMIF(Resumo!$D$7:$D$110,Centros!$B54,Resumo!AU$7:AU$110)/$E54</f>
        <v>3.3636363636363638</v>
      </c>
      <c r="V54" s="70">
        <f>+SUMIF(Resumo!$D$7:$D$110,Centros!$B54,Resumo!AV$7:AV$110)/$E54</f>
        <v>3.2727272727272729</v>
      </c>
      <c r="W54" s="70">
        <f>+SUMIF(Resumo!$D$7:$D$110,Centros!$B54,Resumo!AW$7:AW$110)/$E54</f>
        <v>3.3818181818181823</v>
      </c>
      <c r="X54" s="70">
        <f>+SUMIF(Resumo!$D$7:$D$110,Centros!$B54,Resumo!AX$7:AX$110)/$E54</f>
        <v>4.2181818181818187</v>
      </c>
      <c r="Y54" s="70">
        <f>+SUMIF(Resumo!D29:D132,Centros!B54,Resumo!AZ29:AZ132)/$E54/15</f>
        <v>3.3810101010101001</v>
      </c>
      <c r="AA54" s="225"/>
      <c r="AB54" s="236"/>
      <c r="AC54" s="237">
        <v>308</v>
      </c>
      <c r="AD54" s="238">
        <v>2.9723491323491325</v>
      </c>
      <c r="AE54" s="236"/>
      <c r="AF54" s="225"/>
    </row>
    <row r="55" spans="2:32" hidden="1">
      <c r="B55" s="39">
        <v>311</v>
      </c>
      <c r="C55" t="s">
        <v>22</v>
      </c>
      <c r="D55" s="38" t="s">
        <v>280</v>
      </c>
      <c r="E55" s="203">
        <f>SUM(Resumo!G96:G98)</f>
        <v>10</v>
      </c>
      <c r="F55" s="203">
        <f>SUM(Resumo!H96:H98)</f>
        <v>28</v>
      </c>
      <c r="G55" s="72">
        <f t="shared" si="1"/>
        <v>0.35714285714285715</v>
      </c>
      <c r="H55" s="208">
        <f>SUM(Resumo!J96:J98)</f>
        <v>10</v>
      </c>
      <c r="I55" s="72">
        <f t="shared" si="0"/>
        <v>1</v>
      </c>
      <c r="J55" s="70">
        <f>+SUMIF(Resumo!$D$7:$D$110,Centros!$B55,Resumo!AJ$7:AJ$110)/$E55</f>
        <v>3.4</v>
      </c>
      <c r="K55" s="70">
        <f>+SUMIF(Resumo!$D$7:$D$110,Centros!$B55,Resumo!AK$7:AK$110)/$E55</f>
        <v>3.7</v>
      </c>
      <c r="L55" s="70">
        <f>+SUMIF(Resumo!$D$7:$D$110,Centros!$B55,Resumo!AL$7:AL$110)/$E55</f>
        <v>3</v>
      </c>
      <c r="M55" s="70">
        <f>+SUMIF(Resumo!$D$7:$D$110,Centros!$B55,Resumo!AM$7:AM$110)/$E55</f>
        <v>2.9</v>
      </c>
      <c r="N55" s="70">
        <f>+SUMIF(Resumo!$D$7:$D$110,Centros!$B55,Resumo!AN$7:AN$110)/$E55</f>
        <v>3</v>
      </c>
      <c r="O55" s="70">
        <f>+SUMIF(Resumo!$D$7:$D$110,Centros!$B55,Resumo!AO$7:AO$110)/$E55</f>
        <v>3</v>
      </c>
      <c r="P55" s="70">
        <f>+SUMIF(Resumo!$D$7:$D$110,Centros!$B55,Resumo!AP$7:AP$110)/$E55</f>
        <v>2.1</v>
      </c>
      <c r="Q55" s="70">
        <f>+SUMIF(Resumo!$D$7:$D$110,Centros!$B55,Resumo!AQ$7:AQ$110)/$E55</f>
        <v>3.4</v>
      </c>
      <c r="R55" s="70">
        <f>+SUMIF(Resumo!$D$7:$D$110,Centros!$B55,Resumo!AR$7:AR$110)/$E55</f>
        <v>4.2</v>
      </c>
      <c r="S55" s="70">
        <f>+SUMIF(Resumo!$D$7:$D$110,Centros!$B55,Resumo!AS$7:AS$110)/$E55</f>
        <v>4.3</v>
      </c>
      <c r="T55" s="70">
        <f>+SUMIF(Resumo!$D$7:$D$110,Centros!$B55,Resumo!AT$7:AT$110)/$E55</f>
        <v>3.7</v>
      </c>
      <c r="U55" s="70">
        <f>+SUMIF(Resumo!$D$7:$D$110,Centros!$B55,Resumo!AU$7:AU$110)/$E55</f>
        <v>3.8</v>
      </c>
      <c r="V55" s="70">
        <f>+SUMIF(Resumo!$D$7:$D$110,Centros!$B55,Resumo!AV$7:AV$110)/$E55</f>
        <v>3.4</v>
      </c>
      <c r="W55" s="70">
        <f>+SUMIF(Resumo!$D$7:$D$110,Centros!$B55,Resumo!AW$7:AW$110)/$E55</f>
        <v>3.65</v>
      </c>
      <c r="X55" s="70">
        <f>+SUMIF(Resumo!$D$7:$D$110,Centros!$B55,Resumo!AX$7:AX$110)/$E55</f>
        <v>4.3</v>
      </c>
      <c r="Y55" s="70">
        <f>+SUMIF(Resumo!D30:D133,Centros!B55,Resumo!AZ30:AZ133)/$E55/15</f>
        <v>3.4566666666666666</v>
      </c>
      <c r="AA55" s="225"/>
      <c r="AB55" s="236"/>
      <c r="AC55" s="237">
        <v>309</v>
      </c>
      <c r="AD55" s="238">
        <v>2.7948148148148144</v>
      </c>
      <c r="AE55" s="236"/>
      <c r="AF55" s="225"/>
    </row>
    <row r="56" spans="2:32" hidden="1">
      <c r="B56" s="39">
        <v>351</v>
      </c>
      <c r="C56" t="s">
        <v>214</v>
      </c>
      <c r="D56" s="38" t="s">
        <v>280</v>
      </c>
      <c r="E56" s="203">
        <f>SUM(Resumo!G105:G106)</f>
        <v>12</v>
      </c>
      <c r="F56" s="203">
        <f>SUM(Resumo!H105:H106)</f>
        <v>73</v>
      </c>
      <c r="G56" s="72">
        <f t="shared" si="1"/>
        <v>0.16438356164383561</v>
      </c>
      <c r="H56" s="208">
        <f>SUM(Resumo!J105:J106)</f>
        <v>5</v>
      </c>
      <c r="I56" s="72">
        <f t="shared" si="0"/>
        <v>0.41666666666666669</v>
      </c>
      <c r="J56" s="70">
        <f>+SUMIF(Resumo!$D$7:$D$110,Centros!$B56,Resumo!AJ$7:AJ$110)/$E56</f>
        <v>3.0833333333333335</v>
      </c>
      <c r="K56" s="70">
        <f>+SUMIF(Resumo!$D$7:$D$110,Centros!$B56,Resumo!AK$7:AK$110)/$E56</f>
        <v>2.9166666666666665</v>
      </c>
      <c r="L56" s="70">
        <f>+SUMIF(Resumo!$D$7:$D$110,Centros!$B56,Resumo!AL$7:AL$110)/$E56</f>
        <v>2.25</v>
      </c>
      <c r="M56" s="70">
        <f>+SUMIF(Resumo!$D$7:$D$110,Centros!$B56,Resumo!AM$7:AM$110)/$E56</f>
        <v>2.3333333333333335</v>
      </c>
      <c r="N56" s="70">
        <f>+SUMIF(Resumo!$D$7:$D$110,Centros!$B56,Resumo!AN$7:AN$110)/$E56</f>
        <v>3.1770833333333335</v>
      </c>
      <c r="O56" s="70">
        <f>+SUMIF(Resumo!$D$7:$D$110,Centros!$B56,Resumo!AO$7:AO$110)/$E56</f>
        <v>3.1666666666666665</v>
      </c>
      <c r="P56" s="70">
        <f>+SUMIF(Resumo!$D$7:$D$110,Centros!$B56,Resumo!AP$7:AP$110)/$E56</f>
        <v>4.125</v>
      </c>
      <c r="Q56" s="70">
        <f>+SUMIF(Resumo!$D$7:$D$110,Centros!$B56,Resumo!AQ$7:AQ$110)/$E56</f>
        <v>3.1666666666666665</v>
      </c>
      <c r="R56" s="70">
        <f>+SUMIF(Resumo!$D$7:$D$110,Centros!$B56,Resumo!AR$7:AR$110)/$E56</f>
        <v>2.8333333333333335</v>
      </c>
      <c r="S56" s="70">
        <f>+SUMIF(Resumo!$D$7:$D$110,Centros!$B56,Resumo!AS$7:AS$110)/$E56</f>
        <v>4.083333333333333</v>
      </c>
      <c r="T56" s="70">
        <f>+SUMIF(Resumo!$D$7:$D$110,Centros!$B56,Resumo!AT$7:AT$110)/$E56</f>
        <v>2.9166666666666665</v>
      </c>
      <c r="U56" s="70">
        <f>+SUMIF(Resumo!$D$7:$D$110,Centros!$B56,Resumo!AU$7:AU$110)/$E56</f>
        <v>3.25</v>
      </c>
      <c r="V56" s="70">
        <f>+SUMIF(Resumo!$D$7:$D$110,Centros!$B56,Resumo!AV$7:AV$110)/$E56</f>
        <v>3.2976190476190474</v>
      </c>
      <c r="W56" s="70">
        <f>+SUMIF(Resumo!$D$7:$D$110,Centros!$B56,Resumo!AW$7:AW$110)/$E56</f>
        <v>3.3333333333333335</v>
      </c>
      <c r="X56" s="70">
        <f>+SUMIF(Resumo!$D$7:$D$110,Centros!$B56,Resumo!AX$7:AX$110)/$E56</f>
        <v>3.75</v>
      </c>
      <c r="Y56" s="70">
        <f>+SUMIF(Resumo!D31:D134,Centros!B56,Resumo!AZ31:AZ134)/$E56/15</f>
        <v>3.1788690476190475</v>
      </c>
      <c r="AA56" s="225"/>
      <c r="AB56" s="236"/>
      <c r="AC56" s="237">
        <v>310</v>
      </c>
      <c r="AD56" s="238">
        <v>3.3810101010101001</v>
      </c>
      <c r="AE56" s="236"/>
      <c r="AF56" s="225"/>
    </row>
    <row r="57" spans="2:32" hidden="1">
      <c r="B57" s="39">
        <v>352</v>
      </c>
      <c r="C57" t="s">
        <v>203</v>
      </c>
      <c r="D57" s="38" t="s">
        <v>280</v>
      </c>
      <c r="E57" s="203">
        <f>SUM(Resumo!G107)</f>
        <v>9</v>
      </c>
      <c r="F57" s="203">
        <f>SUM(Resumo!H107)</f>
        <v>53</v>
      </c>
      <c r="G57" s="72">
        <f t="shared" si="1"/>
        <v>0.16981132075471697</v>
      </c>
      <c r="H57" s="208">
        <f>SUM(Resumo!J107)</f>
        <v>6</v>
      </c>
      <c r="I57" s="72">
        <f t="shared" si="0"/>
        <v>0.66666666666666663</v>
      </c>
      <c r="J57" s="70">
        <f>+SUMIF(Resumo!$D$7:$D$110,Centros!$B57,Resumo!AJ$7:AJ$110)/$E57</f>
        <v>3.6666666666666665</v>
      </c>
      <c r="K57" s="70">
        <f>+SUMIF(Resumo!$D$7:$D$110,Centros!$B57,Resumo!AK$7:AK$110)/$E57</f>
        <v>3.3333333333333335</v>
      </c>
      <c r="L57" s="70">
        <f>+SUMIF(Resumo!$D$7:$D$110,Centros!$B57,Resumo!AL$7:AL$110)/$E57</f>
        <v>2.5</v>
      </c>
      <c r="M57" s="70">
        <f>+SUMIF(Resumo!$D$7:$D$110,Centros!$B57,Resumo!AM$7:AM$110)/$E57</f>
        <v>3.375</v>
      </c>
      <c r="N57" s="70">
        <f>+SUMIF(Resumo!$D$7:$D$110,Centros!$B57,Resumo!AN$7:AN$110)/$E57</f>
        <v>3.5</v>
      </c>
      <c r="O57" s="70">
        <f>+SUMIF(Resumo!$D$7:$D$110,Centros!$B57,Resumo!AO$7:AO$110)/$E57</f>
        <v>3.375</v>
      </c>
      <c r="P57" s="70">
        <f>+SUMIF(Resumo!$D$7:$D$110,Centros!$B57,Resumo!AP$7:AP$110)/$E57</f>
        <v>4.375</v>
      </c>
      <c r="Q57" s="70">
        <f>+SUMIF(Resumo!$D$7:$D$110,Centros!$B57,Resumo!AQ$7:AQ$110)/$E57</f>
        <v>3.125</v>
      </c>
      <c r="R57" s="70">
        <f>+SUMIF(Resumo!$D$7:$D$110,Centros!$B57,Resumo!AR$7:AR$110)/$E57</f>
        <v>2.3333333333333335</v>
      </c>
      <c r="S57" s="70">
        <f>+SUMIF(Resumo!$D$7:$D$110,Centros!$B57,Resumo!AS$7:AS$110)/$E57</f>
        <v>2.4444444444444446</v>
      </c>
      <c r="T57" s="70">
        <f>+SUMIF(Resumo!$D$7:$D$110,Centros!$B57,Resumo!AT$7:AT$110)/$E57</f>
        <v>3.25</v>
      </c>
      <c r="U57" s="70">
        <f>+SUMIF(Resumo!$D$7:$D$110,Centros!$B57,Resumo!AU$7:AU$110)/$E57</f>
        <v>3.6666666666666665</v>
      </c>
      <c r="V57" s="70">
        <f>+SUMIF(Resumo!$D$7:$D$110,Centros!$B57,Resumo!AV$7:AV$110)/$E57</f>
        <v>4</v>
      </c>
      <c r="W57" s="70">
        <f>+SUMIF(Resumo!$D$7:$D$110,Centros!$B57,Resumo!AW$7:AW$110)/$E57</f>
        <v>3.2857142857142856</v>
      </c>
      <c r="X57" s="70">
        <f>+SUMIF(Resumo!$D$7:$D$110,Centros!$B57,Resumo!AX$7:AX$110)/$E57</f>
        <v>3.4444444444444446</v>
      </c>
      <c r="Y57" s="70">
        <f>+SUMIF(Resumo!D32:D135,Centros!B57,Resumo!AZ32:AZ135)/$E57/15</f>
        <v>3.3116402116402113</v>
      </c>
      <c r="AA57" s="225"/>
      <c r="AB57" s="236"/>
      <c r="AC57" s="237">
        <v>311</v>
      </c>
      <c r="AD57" s="238">
        <v>3.4566666666666666</v>
      </c>
      <c r="AE57" s="236"/>
      <c r="AF57" s="225"/>
    </row>
    <row r="58" spans="2:32" hidden="1">
      <c r="B58" s="39">
        <v>353</v>
      </c>
      <c r="C58" t="s">
        <v>110</v>
      </c>
      <c r="D58" s="38" t="s">
        <v>280</v>
      </c>
      <c r="E58" s="203">
        <f>SUM(Resumo!G108)</f>
        <v>13</v>
      </c>
      <c r="F58" s="203">
        <f>SUM(Resumo!H108)</f>
        <v>54</v>
      </c>
      <c r="G58" s="72">
        <f t="shared" si="1"/>
        <v>0.24074074074074073</v>
      </c>
      <c r="H58" s="208">
        <f>SUM(Resumo!J108)</f>
        <v>10</v>
      </c>
      <c r="I58" s="72">
        <f t="shared" si="0"/>
        <v>0.76923076923076927</v>
      </c>
      <c r="J58" s="70">
        <f>+SUMIF(Resumo!$D$7:$D$110,Centros!$B58,Resumo!AJ$7:AJ$110)/$E58</f>
        <v>4</v>
      </c>
      <c r="K58" s="70">
        <f>+SUMIF(Resumo!$D$7:$D$110,Centros!$B58,Resumo!AK$7:AK$110)/$E58</f>
        <v>3.75</v>
      </c>
      <c r="L58" s="70">
        <f>+SUMIF(Resumo!$D$7:$D$110,Centros!$B58,Resumo!AL$7:AL$110)/$E58</f>
        <v>3.4615384615384617</v>
      </c>
      <c r="M58" s="70">
        <f>+SUMIF(Resumo!$D$7:$D$110,Centros!$B58,Resumo!AM$7:AM$110)/$E58</f>
        <v>3.0769230769230771</v>
      </c>
      <c r="N58" s="70">
        <f>+SUMIF(Resumo!$D$7:$D$110,Centros!$B58,Resumo!AN$7:AN$110)/$E58</f>
        <v>3.0769230769230771</v>
      </c>
      <c r="O58" s="70">
        <f>+SUMIF(Resumo!$D$7:$D$110,Centros!$B58,Resumo!AO$7:AO$110)/$E58</f>
        <v>3.5833333333333335</v>
      </c>
      <c r="P58" s="70">
        <f>+SUMIF(Resumo!$D$7:$D$110,Centros!$B58,Resumo!AP$7:AP$110)/$E58</f>
        <v>4.0909090909090908</v>
      </c>
      <c r="Q58" s="70">
        <f>+SUMIF(Resumo!$D$7:$D$110,Centros!$B58,Resumo!AQ$7:AQ$110)/$E58</f>
        <v>3.6923076923076925</v>
      </c>
      <c r="R58" s="70">
        <f>+SUMIF(Resumo!$D$7:$D$110,Centros!$B58,Resumo!AR$7:AR$110)/$E58</f>
        <v>3.4615384615384617</v>
      </c>
      <c r="S58" s="70">
        <f>+SUMIF(Resumo!$D$7:$D$110,Centros!$B58,Resumo!AS$7:AS$110)/$E58</f>
        <v>3.4166666666666665</v>
      </c>
      <c r="T58" s="70">
        <f>+SUMIF(Resumo!$D$7:$D$110,Centros!$B58,Resumo!AT$7:AT$110)/$E58</f>
        <v>4</v>
      </c>
      <c r="U58" s="70">
        <f>+SUMIF(Resumo!$D$7:$D$110,Centros!$B58,Resumo!AU$7:AU$110)/$E58</f>
        <v>4.0769230769230766</v>
      </c>
      <c r="V58" s="70">
        <f>+SUMIF(Resumo!$D$7:$D$110,Centros!$B58,Resumo!AV$7:AV$110)/$E58</f>
        <v>4</v>
      </c>
      <c r="W58" s="70">
        <f>+SUMIF(Resumo!$D$7:$D$110,Centros!$B58,Resumo!AW$7:AW$110)/$E58</f>
        <v>3.5</v>
      </c>
      <c r="X58" s="70">
        <f>+SUMIF(Resumo!$D$7:$D$110,Centros!$B58,Resumo!AX$7:AX$110)/$E58</f>
        <v>3.9230769230769229</v>
      </c>
      <c r="Y58" s="70">
        <f>+SUMIF(Resumo!D33:D136,Centros!B58,Resumo!AZ33:AZ136)/$E58/15</f>
        <v>3.6740093240093246</v>
      </c>
      <c r="AA58" s="225"/>
      <c r="AB58" s="236"/>
      <c r="AC58" s="237">
        <v>351</v>
      </c>
      <c r="AD58" s="238">
        <v>3.1788690476190475</v>
      </c>
      <c r="AE58" s="236"/>
      <c r="AF58" s="225"/>
    </row>
    <row r="59" spans="2:32" hidden="1">
      <c r="B59" s="39">
        <v>355</v>
      </c>
      <c r="C59" t="s">
        <v>23</v>
      </c>
      <c r="D59" s="38" t="s">
        <v>280</v>
      </c>
      <c r="E59" s="203">
        <f>SUM(Resumo!G109:G110)</f>
        <v>16</v>
      </c>
      <c r="F59" s="203">
        <f>SUM(Resumo!H109:H110)</f>
        <v>71</v>
      </c>
      <c r="G59" s="72">
        <f t="shared" si="1"/>
        <v>0.22535211267605634</v>
      </c>
      <c r="H59" s="208">
        <f>SUM(Resumo!J109:J110)</f>
        <v>14</v>
      </c>
      <c r="I59" s="72">
        <f t="shared" si="0"/>
        <v>0.875</v>
      </c>
      <c r="J59" s="70">
        <f>+SUMIF(Resumo!$D$7:$D$110,Centros!$B59,Resumo!AJ$7:AJ$110)/$E59</f>
        <v>3.9375</v>
      </c>
      <c r="K59" s="70">
        <f>+SUMIF(Resumo!$D$7:$D$110,Centros!$B59,Resumo!AK$7:AK$110)/$E59</f>
        <v>4.125</v>
      </c>
      <c r="L59" s="70">
        <f>+SUMIF(Resumo!$D$7:$D$110,Centros!$B59,Resumo!AL$7:AL$110)/$E59</f>
        <v>3.5874999999999999</v>
      </c>
      <c r="M59" s="70">
        <f>+SUMIF(Resumo!$D$7:$D$110,Centros!$B59,Resumo!AM$7:AM$110)/$E59</f>
        <v>3.1875</v>
      </c>
      <c r="N59" s="70">
        <f>+SUMIF(Resumo!$D$7:$D$110,Centros!$B59,Resumo!AN$7:AN$110)/$E59</f>
        <v>3.6875</v>
      </c>
      <c r="O59" s="70">
        <f>+SUMIF(Resumo!$D$7:$D$110,Centros!$B59,Resumo!AO$7:AO$110)/$E59</f>
        <v>3.8562500000000002</v>
      </c>
      <c r="P59" s="70">
        <f>+SUMIF(Resumo!$D$7:$D$110,Centros!$B59,Resumo!AP$7:AP$110)/$E59</f>
        <v>3.6180555555555558</v>
      </c>
      <c r="Q59" s="70">
        <f>+SUMIF(Resumo!$D$7:$D$110,Centros!$B59,Resumo!AQ$7:AQ$110)/$E59</f>
        <v>3.6875</v>
      </c>
      <c r="R59" s="70">
        <f>+SUMIF(Resumo!$D$7:$D$110,Centros!$B59,Resumo!AR$7:AR$110)/$E59</f>
        <v>4.4375</v>
      </c>
      <c r="S59" s="70">
        <f>+SUMIF(Resumo!$D$7:$D$110,Centros!$B59,Resumo!AS$7:AS$110)/$E59</f>
        <v>4.5</v>
      </c>
      <c r="T59" s="70">
        <f>+SUMIF(Resumo!$D$7:$D$110,Centros!$B59,Resumo!AT$7:AT$110)/$E59</f>
        <v>3.8125</v>
      </c>
      <c r="U59" s="70">
        <f>+SUMIF(Resumo!$D$7:$D$110,Centros!$B59,Resumo!AU$7:AU$110)/$E59</f>
        <v>4</v>
      </c>
      <c r="V59" s="70">
        <f>+SUMIF(Resumo!$D$7:$D$110,Centros!$B59,Resumo!AV$7:AV$110)/$E59</f>
        <v>3.71875</v>
      </c>
      <c r="W59" s="70">
        <f>+SUMIF(Resumo!$D$7:$D$110,Centros!$B59,Resumo!AW$7:AW$110)/$E59</f>
        <v>3.6875</v>
      </c>
      <c r="X59" s="70">
        <f>+SUMIF(Resumo!$D$7:$D$110,Centros!$B59,Resumo!AX$7:AX$110)/$E59</f>
        <v>4</v>
      </c>
      <c r="Y59" s="70">
        <f>+SUMIF(Resumo!D34:D137,Centros!B59,Resumo!AZ34:AZ137)/$E59/15</f>
        <v>3.856203703703704</v>
      </c>
      <c r="AA59" s="225"/>
      <c r="AB59" s="236"/>
      <c r="AC59" s="237">
        <v>352</v>
      </c>
      <c r="AD59" s="238">
        <v>3.3116402116402113</v>
      </c>
      <c r="AE59" s="236"/>
      <c r="AF59" s="225"/>
    </row>
    <row r="60" spans="2:32">
      <c r="B60"/>
      <c r="D60"/>
      <c r="E60"/>
      <c r="F60"/>
      <c r="AA60" s="225"/>
      <c r="AB60" s="236"/>
      <c r="AC60" s="237">
        <v>353</v>
      </c>
      <c r="AD60" s="238">
        <v>3.6740093240093246</v>
      </c>
      <c r="AE60" s="236"/>
      <c r="AF60" s="225"/>
    </row>
    <row r="61" spans="2:32">
      <c r="B61"/>
      <c r="D61"/>
      <c r="E61"/>
      <c r="F61"/>
      <c r="G61" s="68"/>
      <c r="H61" s="6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0"/>
      <c r="AA61" s="226"/>
      <c r="AB61" s="238"/>
      <c r="AC61" s="237">
        <v>355</v>
      </c>
      <c r="AD61" s="238">
        <v>3.856203703703704</v>
      </c>
      <c r="AE61" s="236"/>
      <c r="AF61" s="225"/>
    </row>
    <row r="62" spans="2:32">
      <c r="B62"/>
      <c r="D62"/>
      <c r="E62"/>
      <c r="F62"/>
      <c r="AA62" s="225"/>
      <c r="AB62" s="225"/>
      <c r="AC62" s="225"/>
      <c r="AD62" s="225"/>
      <c r="AE62" s="225"/>
      <c r="AF62" s="225"/>
    </row>
    <row r="63" spans="2:32">
      <c r="B63"/>
      <c r="D63"/>
      <c r="E63"/>
      <c r="F63"/>
      <c r="AA63" s="225"/>
      <c r="AB63" s="225"/>
      <c r="AC63" s="225"/>
      <c r="AD63" s="225"/>
      <c r="AE63" s="225"/>
      <c r="AF63" s="225"/>
    </row>
    <row r="64" spans="2:32">
      <c r="B64"/>
      <c r="D64"/>
      <c r="E64"/>
      <c r="F64"/>
      <c r="AA64" s="225"/>
      <c r="AB64" s="225"/>
      <c r="AC64" s="225"/>
      <c r="AD64" s="225"/>
      <c r="AE64" s="225"/>
      <c r="AF64" s="225"/>
    </row>
    <row r="65" spans="2:6">
      <c r="B65"/>
      <c r="D65"/>
      <c r="E65"/>
      <c r="F65"/>
    </row>
    <row r="66" spans="2:6">
      <c r="B66"/>
      <c r="D66"/>
      <c r="E66"/>
      <c r="F66"/>
    </row>
    <row r="67" spans="2:6">
      <c r="B67"/>
      <c r="D67"/>
      <c r="E67"/>
      <c r="F67"/>
    </row>
    <row r="68" spans="2:6">
      <c r="B68"/>
      <c r="D68"/>
      <c r="E68"/>
      <c r="F68"/>
    </row>
    <row r="69" spans="2:6">
      <c r="B69"/>
      <c r="D69"/>
      <c r="E69"/>
      <c r="F69"/>
    </row>
    <row r="70" spans="2:6">
      <c r="B70"/>
      <c r="D70"/>
      <c r="E70"/>
      <c r="F70"/>
    </row>
    <row r="71" spans="2:6">
      <c r="B71"/>
      <c r="D71"/>
      <c r="E71"/>
      <c r="F71"/>
    </row>
    <row r="72" spans="2:6">
      <c r="D72"/>
      <c r="E72"/>
      <c r="F72"/>
    </row>
    <row r="73" spans="2:6">
      <c r="D73"/>
      <c r="E73"/>
      <c r="F73"/>
    </row>
    <row r="74" spans="2:6">
      <c r="D74"/>
      <c r="E74"/>
      <c r="F74"/>
    </row>
    <row r="75" spans="2:6">
      <c r="D75"/>
      <c r="E75"/>
      <c r="F75"/>
    </row>
    <row r="76" spans="2:6">
      <c r="D76"/>
      <c r="E76"/>
      <c r="F76"/>
    </row>
    <row r="77" spans="2:6">
      <c r="D77"/>
      <c r="E77"/>
      <c r="F77"/>
    </row>
    <row r="78" spans="2:6">
      <c r="D78"/>
      <c r="E78"/>
      <c r="F78"/>
    </row>
    <row r="79" spans="2:6">
      <c r="D79"/>
      <c r="E79"/>
      <c r="F79"/>
    </row>
    <row r="80" spans="2:6">
      <c r="D80"/>
      <c r="E80"/>
      <c r="F80"/>
    </row>
    <row r="81" spans="4:6">
      <c r="D81"/>
      <c r="E81"/>
      <c r="F81"/>
    </row>
    <row r="82" spans="4:6">
      <c r="D82"/>
      <c r="E82"/>
      <c r="F82"/>
    </row>
    <row r="83" spans="4:6">
      <c r="D83"/>
      <c r="E83"/>
      <c r="F83"/>
    </row>
    <row r="84" spans="4:6">
      <c r="D84"/>
      <c r="E84"/>
      <c r="F84"/>
    </row>
    <row r="85" spans="4:6">
      <c r="D85"/>
      <c r="E85"/>
      <c r="F85"/>
    </row>
    <row r="86" spans="4:6">
      <c r="D86"/>
      <c r="E86"/>
      <c r="F86"/>
    </row>
    <row r="87" spans="4:6">
      <c r="D87"/>
      <c r="E87"/>
      <c r="F87"/>
    </row>
    <row r="88" spans="4:6">
      <c r="D88"/>
      <c r="E88"/>
      <c r="F88"/>
    </row>
    <row r="89" spans="4:6">
      <c r="D89"/>
      <c r="E89"/>
      <c r="F89"/>
    </row>
    <row r="90" spans="4:6">
      <c r="D90"/>
      <c r="E90"/>
      <c r="F90"/>
    </row>
    <row r="91" spans="4:6">
      <c r="D91"/>
      <c r="E91"/>
      <c r="F91"/>
    </row>
    <row r="92" spans="4:6">
      <c r="D92"/>
      <c r="E92"/>
      <c r="F92"/>
    </row>
    <row r="93" spans="4:6">
      <c r="D93"/>
      <c r="E93"/>
      <c r="F93"/>
    </row>
    <row r="94" spans="4:6">
      <c r="D94"/>
      <c r="E94"/>
      <c r="F94"/>
    </row>
    <row r="95" spans="4:6">
      <c r="D95"/>
      <c r="E95"/>
      <c r="F95"/>
    </row>
    <row r="96" spans="4:6">
      <c r="D96"/>
      <c r="E96"/>
      <c r="F96"/>
    </row>
    <row r="97" spans="4:6">
      <c r="D97"/>
      <c r="E97"/>
      <c r="F97"/>
    </row>
    <row r="98" spans="4:6">
      <c r="D98"/>
      <c r="E98"/>
      <c r="F98"/>
    </row>
    <row r="99" spans="4:6">
      <c r="D99"/>
      <c r="E99"/>
      <c r="F99"/>
    </row>
    <row r="100" spans="4:6">
      <c r="D100"/>
      <c r="E100"/>
      <c r="F100"/>
    </row>
    <row r="101" spans="4:6">
      <c r="D101"/>
      <c r="E101"/>
      <c r="F101"/>
    </row>
    <row r="102" spans="4:6">
      <c r="D102"/>
      <c r="E102"/>
      <c r="F102"/>
    </row>
    <row r="103" spans="4:6">
      <c r="D103"/>
      <c r="E103"/>
      <c r="F103"/>
    </row>
    <row r="104" spans="4:6">
      <c r="D104"/>
      <c r="E104"/>
      <c r="F104"/>
    </row>
    <row r="105" spans="4:6">
      <c r="D105"/>
      <c r="E105"/>
      <c r="F105"/>
    </row>
    <row r="106" spans="4:6">
      <c r="D106"/>
      <c r="E106"/>
      <c r="F106"/>
    </row>
    <row r="107" spans="4:6">
      <c r="D107"/>
      <c r="E107"/>
      <c r="F107"/>
    </row>
    <row r="108" spans="4:6">
      <c r="D108"/>
      <c r="E108"/>
      <c r="F108"/>
    </row>
    <row r="109" spans="4:6">
      <c r="D109"/>
      <c r="E109"/>
      <c r="F109"/>
    </row>
    <row r="110" spans="4:6">
      <c r="D110"/>
      <c r="E110"/>
      <c r="F110"/>
    </row>
    <row r="111" spans="4:6">
      <c r="D111"/>
      <c r="E111"/>
      <c r="F111"/>
    </row>
    <row r="112" spans="4:6">
      <c r="D112"/>
      <c r="E112"/>
      <c r="F112"/>
    </row>
    <row r="113" spans="4:6">
      <c r="D113"/>
      <c r="E113"/>
      <c r="F113"/>
    </row>
    <row r="114" spans="4:6">
      <c r="D114"/>
      <c r="E114"/>
      <c r="F114"/>
    </row>
    <row r="115" spans="4:6">
      <c r="D115"/>
      <c r="E115"/>
      <c r="F115"/>
    </row>
    <row r="116" spans="4:6">
      <c r="D116"/>
      <c r="E116"/>
      <c r="F116"/>
    </row>
    <row r="117" spans="4:6">
      <c r="D117"/>
      <c r="E117"/>
      <c r="F117"/>
    </row>
    <row r="118" spans="4:6">
      <c r="D118"/>
      <c r="E118"/>
      <c r="F118"/>
    </row>
    <row r="119" spans="4:6">
      <c r="D119"/>
      <c r="E119"/>
      <c r="F119"/>
    </row>
    <row r="120" spans="4:6">
      <c r="D120"/>
      <c r="E120"/>
      <c r="F120"/>
    </row>
    <row r="121" spans="4:6">
      <c r="D121"/>
      <c r="E121"/>
      <c r="F121"/>
    </row>
    <row r="122" spans="4:6">
      <c r="D122"/>
      <c r="E122"/>
      <c r="F122"/>
    </row>
    <row r="123" spans="4:6">
      <c r="D123"/>
      <c r="E123"/>
      <c r="F123"/>
    </row>
    <row r="124" spans="4:6">
      <c r="D124"/>
      <c r="E124"/>
      <c r="F124"/>
    </row>
    <row r="125" spans="4:6">
      <c r="D125"/>
      <c r="E125"/>
      <c r="F125"/>
    </row>
    <row r="126" spans="4:6">
      <c r="D126"/>
      <c r="E126"/>
      <c r="F126"/>
    </row>
    <row r="127" spans="4:6">
      <c r="D127"/>
      <c r="E127"/>
      <c r="F127"/>
    </row>
    <row r="128" spans="4:6">
      <c r="D128"/>
      <c r="E128"/>
      <c r="F128"/>
    </row>
    <row r="129" spans="4:6">
      <c r="D129"/>
      <c r="E129"/>
      <c r="F129"/>
    </row>
    <row r="130" spans="4:6">
      <c r="D130"/>
      <c r="E130"/>
      <c r="F130"/>
    </row>
    <row r="131" spans="4:6">
      <c r="D131"/>
      <c r="E131"/>
      <c r="F131"/>
    </row>
    <row r="132" spans="4:6">
      <c r="D132"/>
      <c r="E132"/>
      <c r="F132"/>
    </row>
    <row r="133" spans="4:6">
      <c r="D133"/>
      <c r="E133"/>
      <c r="F133"/>
    </row>
    <row r="134" spans="4:6">
      <c r="D134"/>
      <c r="E134"/>
      <c r="F134"/>
    </row>
    <row r="135" spans="4:6">
      <c r="D135"/>
      <c r="E135"/>
      <c r="F135"/>
    </row>
    <row r="136" spans="4:6">
      <c r="D136"/>
      <c r="E136"/>
      <c r="F136"/>
    </row>
    <row r="137" spans="4:6">
      <c r="D137"/>
      <c r="E137"/>
      <c r="F137"/>
    </row>
    <row r="138" spans="4:6">
      <c r="D138"/>
      <c r="E138"/>
      <c r="F138"/>
    </row>
    <row r="139" spans="4:6">
      <c r="D139"/>
      <c r="E139"/>
      <c r="F139"/>
    </row>
    <row r="140" spans="4:6">
      <c r="D140"/>
      <c r="E140"/>
      <c r="F140"/>
    </row>
    <row r="141" spans="4:6">
      <c r="D141"/>
      <c r="E141"/>
      <c r="F141"/>
    </row>
    <row r="142" spans="4:6">
      <c r="D142"/>
      <c r="E142"/>
      <c r="F142"/>
    </row>
    <row r="143" spans="4:6">
      <c r="D143"/>
      <c r="E143"/>
      <c r="F143"/>
    </row>
    <row r="144" spans="4:6">
      <c r="D144"/>
      <c r="E144"/>
      <c r="F144"/>
    </row>
    <row r="145" spans="4:6">
      <c r="D145"/>
      <c r="E145"/>
      <c r="F145"/>
    </row>
    <row r="146" spans="4:6">
      <c r="D146"/>
      <c r="E146"/>
      <c r="F146"/>
    </row>
    <row r="147" spans="4:6">
      <c r="D147"/>
      <c r="E147"/>
      <c r="F147"/>
    </row>
    <row r="148" spans="4:6">
      <c r="D148"/>
      <c r="E148"/>
      <c r="F148"/>
    </row>
    <row r="149" spans="4:6">
      <c r="D149"/>
      <c r="E149"/>
      <c r="F149"/>
    </row>
    <row r="150" spans="4:6">
      <c r="D150"/>
      <c r="E150"/>
      <c r="F150"/>
    </row>
    <row r="151" spans="4:6">
      <c r="D151"/>
      <c r="E151"/>
      <c r="F151"/>
    </row>
    <row r="152" spans="4:6">
      <c r="D152"/>
      <c r="E152"/>
      <c r="F152"/>
    </row>
    <row r="153" spans="4:6">
      <c r="D153"/>
      <c r="E153"/>
      <c r="F153"/>
    </row>
    <row r="154" spans="4:6">
      <c r="D154"/>
      <c r="E154"/>
      <c r="F154"/>
    </row>
    <row r="155" spans="4:6">
      <c r="D155"/>
      <c r="E155"/>
      <c r="F155"/>
    </row>
    <row r="156" spans="4:6">
      <c r="D156"/>
      <c r="E156"/>
      <c r="F156"/>
    </row>
    <row r="157" spans="4:6">
      <c r="D157"/>
      <c r="E157"/>
      <c r="F157"/>
    </row>
    <row r="158" spans="4:6">
      <c r="D158"/>
      <c r="E158"/>
      <c r="F158"/>
    </row>
    <row r="159" spans="4:6">
      <c r="D159"/>
      <c r="E159"/>
      <c r="F159"/>
    </row>
    <row r="160" spans="4:6">
      <c r="D160"/>
      <c r="E160"/>
      <c r="F160"/>
    </row>
    <row r="161" spans="4:6">
      <c r="D161"/>
      <c r="E161"/>
      <c r="F161"/>
    </row>
    <row r="162" spans="4:6">
      <c r="D162"/>
      <c r="E162"/>
      <c r="F162"/>
    </row>
    <row r="163" spans="4:6">
      <c r="D163"/>
      <c r="E163"/>
      <c r="F163"/>
    </row>
  </sheetData>
  <autoFilter ref="B31:Y59">
    <filterColumn colId="1">
      <filters>
        <filter val="Facultade de Filoloxía e Tradución"/>
      </filters>
    </filterColumn>
  </autoFilter>
  <dataValidations xWindow="430" yWindow="796" count="16">
    <dataValidation allowBlank="1" showInputMessage="1" showErrorMessage="1" prompt="Traballa ou traballou vostede nalgún ámbito relacionado coa titulación?" sqref="I31"/>
    <dataValidation allowBlank="1" showInputMessage="1" showErrorMessage="1" prompt="Indique se vostede esta satisfeito/a con:_x000a__x000a_- A estancia na Universidade de Vigo no trasncurso da titulación" sqref="X31"/>
    <dataValidation allowBlank="1" showInputMessage="1" showErrorMessage="1" prompt="Indique se vostede esta satisfeito/a con:_x000a__x000a_- A xestión da calidade na titulación" sqref="W31"/>
    <dataValidation allowBlank="1" showInputMessage="1" showErrorMessage="1" prompt="Indique se vostede esta satisfeito/a con:_x000a__x000a_- A utilidade da formación recibida para a carreira profesional" sqref="V31"/>
    <dataValidation allowBlank="1" showInputMessage="1" showErrorMessage="1" prompt="Indique se vostede esta satisfeito/a con:_x000a__x000a_- As competencias adquiridas" sqref="U31"/>
    <dataValidation allowBlank="1" showInputMessage="1" showErrorMessage="1" prompt="Indique se vostede esta satisfeito/a con:_x000a__x000a_- A adecuación da formación recibida ás expectativas iniciais" sqref="T31"/>
    <dataValidation allowBlank="1" showInputMessage="1" showErrorMessage="1" prompt="Indique se vostede esta satisfeito/a con:_x000a__x000a_- Os servizos (secretaría de alumnado, biblioteca" sqref="S31"/>
    <dataValidation allowBlank="1" showInputMessage="1" showErrorMessage="1" prompt="Indique se vostede esta satisfeito/a con:_x000a__x000a_- A infraestructura e os recursos materiais" sqref="R31"/>
    <dataValidation allowBlank="1" showInputMessage="1" showErrorMessage="1" prompt="Indique se vostede esta satisfeito/a con:_x000a__x000a_- A adecuación do profesorado" sqref="Q31"/>
    <dataValidation allowBlank="1" showInputMessage="1" showErrorMessage="1" prompt="Indique se vostede esta satisfeito/a con:_x000a__x000a_- A utilidade das prácticas académicas externas" sqref="P31"/>
    <dataValidation allowBlank="1" showInputMessage="1" showErrorMessage="1" prompt="Indique se vostede esta satisfeito/a con:_x000a__x000a_- As metodoloxías de ensiño aprendizaxe" sqref="O31"/>
    <dataValidation allowBlank="1" showInputMessage="1" showErrorMessage="1" prompt="Indique se vostede esta satisfeito/a  con:_x000a__x000a_- A organización temporal das materias do plan de estudos" sqref="N31"/>
    <dataValidation allowBlank="1" showInputMessage="1" showErrorMessage="1" prompt="Indique se vostede esta satisfeito/a con:_x000a__x000a_- A orientación profesional e laboral" sqref="M31"/>
    <dataValidation allowBlank="1" showInputMessage="1" showErrorMessage="1" prompt="Indique se vostede esta satisfeito/a con:_x000a__x000a_- A información e orientación académica (para a continuación dos estudos)" sqref="L31"/>
    <dataValidation allowBlank="1" showInputMessage="1" showErrorMessage="1" prompt="Indique se vostede esta satisfeito/a con:_x000a__x000a_- A actualidade da formación recibida" sqref="K31"/>
    <dataValidation allowBlank="1" showInputMessage="1" showErrorMessage="1" prompt="Indique se vostede esta satisfeito/a con:_x000a__x000a_- As competencias do plan de estudos" sqref="J31"/>
  </dataValidations>
  <pageMargins left="0.7" right="0.7" top="0.75" bottom="0.75" header="0.3" footer="0.3"/>
  <ignoredErrors>
    <ignoredError sqref="E35:E37 E32:E33 E39:E40 E42:F42 E46:E48 E50:E56 E59:F59 F32:F36 F50:F56 F46:F48 F39:F40 F37 H32:H36 H37 H39:H40 H42 H46:H48 H50:H56 H59 E34" formulaRange="1"/>
    <ignoredError sqref="G35:G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74"/>
  <sheetViews>
    <sheetView topLeftCell="A4" workbookViewId="0">
      <selection activeCell="M29" sqref="M29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335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+E30</f>
        <v>Facultade de Ciencias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9" ht="15" customHeight="1"/>
    <row r="18" spans="2:29" ht="15" customHeight="1"/>
    <row r="19" spans="2:29" ht="15" customHeight="1"/>
    <row r="20" spans="2:29" ht="15" customHeight="1"/>
    <row r="21" spans="2:29" ht="15" customHeight="1"/>
    <row r="22" spans="2:29" ht="15" customHeight="1"/>
    <row r="23" spans="2:29" ht="15" customHeight="1"/>
    <row r="24" spans="2:29" ht="15" customHeight="1"/>
    <row r="25" spans="2:29" ht="15" customHeight="1"/>
    <row r="26" spans="2:29" ht="15" customHeight="1"/>
    <row r="27" spans="2:29" ht="15" customHeight="1"/>
    <row r="28" spans="2:29" ht="5.25" customHeight="1" thickBot="1"/>
    <row r="29" spans="2:29" s="40" customFormat="1" ht="30" customHeight="1" thickBot="1">
      <c r="B29" s="40" t="s">
        <v>264</v>
      </c>
      <c r="C29" s="40" t="s">
        <v>33</v>
      </c>
      <c r="D29" s="40" t="s">
        <v>265</v>
      </c>
      <c r="E29" s="40" t="s">
        <v>34</v>
      </c>
      <c r="F29" s="40" t="s">
        <v>36</v>
      </c>
      <c r="G29" s="40" t="s">
        <v>35</v>
      </c>
      <c r="H29" s="40" t="s">
        <v>270</v>
      </c>
      <c r="I29" s="217" t="s">
        <v>314</v>
      </c>
      <c r="J29" s="67" t="s">
        <v>37</v>
      </c>
      <c r="K29" s="67" t="s">
        <v>38</v>
      </c>
      <c r="L29" s="67" t="s">
        <v>39</v>
      </c>
      <c r="M29" s="67" t="s">
        <v>40</v>
      </c>
      <c r="N29" s="67" t="s">
        <v>41</v>
      </c>
      <c r="O29" s="67" t="s">
        <v>42</v>
      </c>
      <c r="P29" s="67" t="s">
        <v>43</v>
      </c>
      <c r="Q29" s="67" t="s">
        <v>301</v>
      </c>
      <c r="R29" s="67" t="s">
        <v>45</v>
      </c>
      <c r="S29" s="67" t="s">
        <v>46</v>
      </c>
      <c r="T29" s="67" t="s">
        <v>308</v>
      </c>
      <c r="U29" s="67" t="s">
        <v>309</v>
      </c>
      <c r="V29" s="67" t="s">
        <v>310</v>
      </c>
      <c r="W29" s="67" t="s">
        <v>311</v>
      </c>
      <c r="X29" s="67" t="s">
        <v>312</v>
      </c>
      <c r="Y29" s="40" t="s">
        <v>336</v>
      </c>
      <c r="Z29" s="40" t="s">
        <v>357</v>
      </c>
      <c r="AA29" s="217" t="s">
        <v>345</v>
      </c>
      <c r="AB29" s="40" t="s">
        <v>350</v>
      </c>
      <c r="AC29" s="40" t="s">
        <v>351</v>
      </c>
    </row>
    <row r="30" spans="2:29">
      <c r="B30" s="37" t="s">
        <v>178</v>
      </c>
      <c r="C30" t="s">
        <v>179</v>
      </c>
      <c r="D30" s="39">
        <v>101</v>
      </c>
      <c r="E30" t="s">
        <v>2</v>
      </c>
      <c r="F30" t="str">
        <f t="shared" ref="F30:F35" si="0">+MID(B30,4,1)</f>
        <v>G</v>
      </c>
      <c r="G30" s="70">
        <f>Resumo!F7</f>
        <v>3.3</v>
      </c>
      <c r="H30" s="227">
        <f>Resumo!I7</f>
        <v>0.5</v>
      </c>
      <c r="I30" s="227">
        <f>Resumo!K7</f>
        <v>0.66666666666666663</v>
      </c>
      <c r="J30" s="70">
        <f>Resumo!L7</f>
        <v>4.333333333333333</v>
      </c>
      <c r="K30" s="70">
        <f>Resumo!M7</f>
        <v>4.333333333333333</v>
      </c>
      <c r="L30" s="70">
        <f>Resumo!N7</f>
        <v>3</v>
      </c>
      <c r="M30" s="70">
        <f>Resumo!O7</f>
        <v>2.3333333333333335</v>
      </c>
      <c r="N30" s="70">
        <f>Resumo!P7</f>
        <v>1.6666666666666667</v>
      </c>
      <c r="O30" s="70">
        <f>Resumo!Q7</f>
        <v>3</v>
      </c>
      <c r="P30" s="70">
        <f>Resumo!R7</f>
        <v>4</v>
      </c>
      <c r="Q30" s="70">
        <f>Resumo!S7</f>
        <v>4.333333333333333</v>
      </c>
      <c r="R30" s="70">
        <f>Resumo!T7</f>
        <v>2</v>
      </c>
      <c r="S30" s="70">
        <f>Resumo!U7</f>
        <v>2.3333333333333335</v>
      </c>
      <c r="T30" s="70">
        <f>Resumo!V7</f>
        <v>4</v>
      </c>
      <c r="U30" s="70">
        <f>Resumo!W7</f>
        <v>4.333333333333333</v>
      </c>
      <c r="V30" s="70">
        <f>Resumo!X7</f>
        <v>4.333333333333333</v>
      </c>
      <c r="W30" s="70">
        <f>Resumo!Y7</f>
        <v>2.5</v>
      </c>
      <c r="X30" s="70">
        <f>Resumo!Z7</f>
        <v>3</v>
      </c>
      <c r="Y30" s="70">
        <f>Resumo!F7</f>
        <v>3.3</v>
      </c>
      <c r="Z30" s="70">
        <f>Resumo!AB7</f>
        <v>3.3</v>
      </c>
      <c r="AA30" s="70">
        <f>Resumo!AC7</f>
        <v>3.4290262172284662</v>
      </c>
      <c r="AB30" s="70">
        <f>Resumo!AD7</f>
        <v>3.4030446310322908</v>
      </c>
      <c r="AC30" s="70">
        <f>Resumo!AE7</f>
        <v>3.301573194267843</v>
      </c>
    </row>
    <row r="31" spans="2:29">
      <c r="B31" s="37" t="s">
        <v>115</v>
      </c>
      <c r="C31" t="s">
        <v>116</v>
      </c>
      <c r="D31" s="39">
        <v>101</v>
      </c>
      <c r="E31" t="s">
        <v>2</v>
      </c>
      <c r="F31" t="str">
        <f t="shared" si="0"/>
        <v>G</v>
      </c>
      <c r="G31" s="70">
        <f>Resumo!F8</f>
        <v>3.1644444444444439</v>
      </c>
      <c r="H31" s="227">
        <f>Resumo!I8</f>
        <v>0.2857142857142857</v>
      </c>
      <c r="I31" s="227">
        <f>Resumo!K8</f>
        <v>0.33333333333333331</v>
      </c>
      <c r="J31" s="70">
        <f>Resumo!L8</f>
        <v>3.1666666666666665</v>
      </c>
      <c r="K31" s="70">
        <f>Resumo!M8</f>
        <v>3.3333333333333335</v>
      </c>
      <c r="L31" s="70">
        <f>Resumo!N8</f>
        <v>2.6666666666666665</v>
      </c>
      <c r="M31" s="70">
        <f>Resumo!O8</f>
        <v>2.5</v>
      </c>
      <c r="N31" s="70">
        <f>Resumo!P8</f>
        <v>2.6666666666666665</v>
      </c>
      <c r="O31" s="70">
        <f>Resumo!Q8</f>
        <v>3</v>
      </c>
      <c r="P31" s="70">
        <f>Resumo!R8</f>
        <v>3.6666666666666665</v>
      </c>
      <c r="Q31" s="70">
        <f>Resumo!S8</f>
        <v>3</v>
      </c>
      <c r="R31" s="70">
        <f>Resumo!T8</f>
        <v>3.6666666666666665</v>
      </c>
      <c r="S31" s="70">
        <f>Resumo!U8</f>
        <v>3.8333333333333335</v>
      </c>
      <c r="T31" s="70">
        <f>Resumo!V8</f>
        <v>3</v>
      </c>
      <c r="U31" s="70">
        <f>Resumo!W8</f>
        <v>3.1666666666666665</v>
      </c>
      <c r="V31" s="70">
        <f>Resumo!X8</f>
        <v>3.1666666666666665</v>
      </c>
      <c r="W31" s="70">
        <f>Resumo!Y8</f>
        <v>2.8</v>
      </c>
      <c r="X31" s="70">
        <f>Resumo!Z8</f>
        <v>3.8333333333333335</v>
      </c>
      <c r="Y31" s="70">
        <f>Resumo!F8</f>
        <v>3.1644444444444439</v>
      </c>
      <c r="Z31" s="70">
        <f>Resumo!AB8</f>
        <v>3.1644444444444439</v>
      </c>
      <c r="AA31" s="70">
        <f>Resumo!AC8</f>
        <v>3.4290262172284662</v>
      </c>
      <c r="AB31" s="70">
        <f>Resumo!AD8</f>
        <v>3.4030446310322908</v>
      </c>
      <c r="AC31" s="70">
        <f>Resumo!AE8</f>
        <v>3.3021077564798254</v>
      </c>
    </row>
    <row r="32" spans="2:29">
      <c r="B32" s="37" t="s">
        <v>182</v>
      </c>
      <c r="C32" t="s">
        <v>183</v>
      </c>
      <c r="D32" s="39">
        <v>101</v>
      </c>
      <c r="E32" t="s">
        <v>2</v>
      </c>
      <c r="F32" t="str">
        <f t="shared" si="0"/>
        <v>G</v>
      </c>
      <c r="G32" s="70">
        <f>Resumo!F9</f>
        <v>3.072222222222222</v>
      </c>
      <c r="H32" s="227">
        <f>Resumo!I9</f>
        <v>0.36363636363636365</v>
      </c>
      <c r="I32" s="227">
        <f>Resumo!K9</f>
        <v>0.25</v>
      </c>
      <c r="J32" s="70">
        <f>Resumo!L9</f>
        <v>3</v>
      </c>
      <c r="K32" s="70">
        <f>Resumo!M9</f>
        <v>3</v>
      </c>
      <c r="L32" s="70">
        <f>Resumo!N9</f>
        <v>3</v>
      </c>
      <c r="M32" s="70">
        <f>Resumo!O9</f>
        <v>3.5</v>
      </c>
      <c r="N32" s="70">
        <f>Resumo!P9</f>
        <v>2.5</v>
      </c>
      <c r="O32" s="70">
        <f>Resumo!Q9</f>
        <v>2.75</v>
      </c>
      <c r="P32" s="70">
        <f>Resumo!R9</f>
        <v>3.75</v>
      </c>
      <c r="Q32" s="70">
        <f>Resumo!S9</f>
        <v>3.3333333333333335</v>
      </c>
      <c r="R32" s="70">
        <f>Resumo!T9</f>
        <v>2.5</v>
      </c>
      <c r="S32" s="70">
        <f>Resumo!U9</f>
        <v>3</v>
      </c>
      <c r="T32" s="70">
        <f>Resumo!V9</f>
        <v>3.25</v>
      </c>
      <c r="U32" s="70">
        <f>Resumo!W9</f>
        <v>3</v>
      </c>
      <c r="V32" s="70">
        <f>Resumo!X9</f>
        <v>3</v>
      </c>
      <c r="W32" s="70">
        <f>Resumo!Y9</f>
        <v>3.25</v>
      </c>
      <c r="X32" s="70">
        <f>Resumo!Z9</f>
        <v>3.25</v>
      </c>
      <c r="Y32" s="70">
        <f>Resumo!F9</f>
        <v>3.072222222222222</v>
      </c>
      <c r="Z32" s="70">
        <f>Resumo!AB9</f>
        <v>3.072222222222222</v>
      </c>
      <c r="AA32" s="70">
        <f>Resumo!AC9</f>
        <v>3.4290262172284662</v>
      </c>
      <c r="AB32" s="70">
        <f>Resumo!AD9</f>
        <v>3.3615239392719296</v>
      </c>
      <c r="AC32" s="70">
        <f>Resumo!AE9</f>
        <v>3.3021077564798254</v>
      </c>
    </row>
    <row r="33" spans="2:29">
      <c r="B33" s="37" t="s">
        <v>247</v>
      </c>
      <c r="C33" t="s">
        <v>248</v>
      </c>
      <c r="D33" s="39">
        <v>101</v>
      </c>
      <c r="E33" t="s">
        <v>2</v>
      </c>
      <c r="F33" t="str">
        <f t="shared" si="0"/>
        <v>M</v>
      </c>
      <c r="G33" s="70">
        <f>Resumo!F10</f>
        <v>3.9666666666666672</v>
      </c>
      <c r="H33" s="227">
        <f>Resumo!I10</f>
        <v>0.42857142857142855</v>
      </c>
      <c r="I33" s="227">
        <f>Resumo!K10</f>
        <v>0.66666666666666663</v>
      </c>
      <c r="J33" s="70">
        <f>Resumo!L10</f>
        <v>4</v>
      </c>
      <c r="K33" s="70">
        <f>Resumo!M10</f>
        <v>3.3333333333333335</v>
      </c>
      <c r="L33" s="70">
        <f>Resumo!N10</f>
        <v>3.3333333333333335</v>
      </c>
      <c r="M33" s="70">
        <f>Resumo!O10</f>
        <v>3.3333333333333335</v>
      </c>
      <c r="N33" s="70">
        <f>Resumo!P10</f>
        <v>4.333333333333333</v>
      </c>
      <c r="O33" s="70">
        <f>Resumo!Q10</f>
        <v>4.333333333333333</v>
      </c>
      <c r="P33" s="70">
        <f>Resumo!R10</f>
        <v>4.333333333333333</v>
      </c>
      <c r="Q33" s="70">
        <f>Resumo!S10</f>
        <v>4.333333333333333</v>
      </c>
      <c r="R33" s="70">
        <f>Resumo!T10</f>
        <v>4.333333333333333</v>
      </c>
      <c r="S33" s="70">
        <f>Resumo!U10</f>
        <v>4.333333333333333</v>
      </c>
      <c r="T33" s="70">
        <f>Resumo!V10</f>
        <v>3.3333333333333335</v>
      </c>
      <c r="U33" s="70">
        <f>Resumo!W10</f>
        <v>4.333333333333333</v>
      </c>
      <c r="V33" s="70">
        <f>Resumo!X10</f>
        <v>4</v>
      </c>
      <c r="W33" s="70">
        <f>Resumo!Y10</f>
        <v>3.3333333333333335</v>
      </c>
      <c r="X33" s="70">
        <f>Resumo!Z10</f>
        <v>4.5</v>
      </c>
      <c r="Y33" s="70">
        <f>Resumo!F10</f>
        <v>3.9666666666666672</v>
      </c>
      <c r="Z33" s="70">
        <f>Resumo!AB10</f>
        <v>3.9666666666666672</v>
      </c>
      <c r="AA33" s="70">
        <f>Resumo!AC10</f>
        <v>3.4290262172284662</v>
      </c>
      <c r="AB33" s="70">
        <f>Resumo!AD10</f>
        <v>3.4030446310322908</v>
      </c>
      <c r="AC33" s="70">
        <f>Resumo!AE10</f>
        <v>3.3021077564798254</v>
      </c>
    </row>
    <row r="34" spans="2:29">
      <c r="B34" s="37" t="s">
        <v>257</v>
      </c>
      <c r="C34" t="s">
        <v>258</v>
      </c>
      <c r="D34" s="39">
        <v>101</v>
      </c>
      <c r="E34" t="s">
        <v>2</v>
      </c>
      <c r="F34" t="str">
        <f t="shared" si="0"/>
        <v>M</v>
      </c>
      <c r="G34" s="70">
        <f>Resumo!F11</f>
        <v>4.8571428571428568</v>
      </c>
      <c r="H34" s="227">
        <f>Resumo!I11</f>
        <v>0.1</v>
      </c>
      <c r="I34" s="227">
        <f>Resumo!K11</f>
        <v>1</v>
      </c>
      <c r="J34" s="70">
        <f>Resumo!L11</f>
        <v>5</v>
      </c>
      <c r="K34" s="70">
        <f>Resumo!M11</f>
        <v>5</v>
      </c>
      <c r="L34" s="70">
        <f>Resumo!N11</f>
        <v>4</v>
      </c>
      <c r="M34" s="70">
        <f>Resumo!O11</f>
        <v>4</v>
      </c>
      <c r="N34" s="70">
        <f>Resumo!P11</f>
        <v>5</v>
      </c>
      <c r="O34" s="70">
        <f>Resumo!Q11</f>
        <v>5</v>
      </c>
      <c r="P34" s="70">
        <f>Resumo!R11</f>
        <v>0</v>
      </c>
      <c r="Q34" s="70">
        <f>Resumo!S11</f>
        <v>5</v>
      </c>
      <c r="R34" s="70">
        <f>Resumo!T11</f>
        <v>5</v>
      </c>
      <c r="S34" s="70">
        <f>Resumo!U11</f>
        <v>5</v>
      </c>
      <c r="T34" s="70">
        <f>Resumo!V11</f>
        <v>5</v>
      </c>
      <c r="U34" s="70">
        <f>Resumo!W11</f>
        <v>5</v>
      </c>
      <c r="V34" s="70">
        <f>Resumo!X11</f>
        <v>5</v>
      </c>
      <c r="W34" s="70">
        <f>Resumo!Y11</f>
        <v>5</v>
      </c>
      <c r="X34" s="70">
        <f>Resumo!Z11</f>
        <v>5</v>
      </c>
      <c r="Y34" s="70">
        <f>Resumo!F11</f>
        <v>4.8571428571428568</v>
      </c>
      <c r="Z34" s="70">
        <f>Resumo!AB11</f>
        <v>4.8571428571428568</v>
      </c>
      <c r="AA34" s="70">
        <f>Resumo!AC11</f>
        <v>3.4290262172284662</v>
      </c>
      <c r="AB34" s="70">
        <f>Resumo!AD11</f>
        <v>3.4030446310322908</v>
      </c>
      <c r="AC34" s="70">
        <f>Resumo!AE11</f>
        <v>3.3021077564798254</v>
      </c>
    </row>
    <row r="35" spans="2:29">
      <c r="B35" s="37" t="s">
        <v>117</v>
      </c>
      <c r="C35" t="s">
        <v>118</v>
      </c>
      <c r="D35" s="39">
        <v>101</v>
      </c>
      <c r="E35" t="s">
        <v>2</v>
      </c>
      <c r="F35" t="str">
        <f t="shared" si="0"/>
        <v>M</v>
      </c>
      <c r="G35" s="70">
        <f>Resumo!F12</f>
        <v>2.3088888888888888</v>
      </c>
      <c r="H35" s="227">
        <f>Resumo!I12</f>
        <v>0.33333333333333331</v>
      </c>
      <c r="I35" s="227">
        <f>Resumo!K12</f>
        <v>0.5</v>
      </c>
      <c r="J35" s="70">
        <f>Resumo!L12</f>
        <v>2.1666666666666665</v>
      </c>
      <c r="K35" s="70">
        <f>Resumo!M12</f>
        <v>2.3333333333333335</v>
      </c>
      <c r="L35" s="70">
        <f>Resumo!N12</f>
        <v>2.6666666666666665</v>
      </c>
      <c r="M35" s="70">
        <f>Resumo!O12</f>
        <v>2.5</v>
      </c>
      <c r="N35" s="70">
        <f>Resumo!P12</f>
        <v>2.3333333333333335</v>
      </c>
      <c r="O35" s="70">
        <f>Resumo!Q12</f>
        <v>2</v>
      </c>
      <c r="P35" s="70">
        <f>Resumo!R12</f>
        <v>1</v>
      </c>
      <c r="Q35" s="70">
        <f>Resumo!S12</f>
        <v>2.3333333333333335</v>
      </c>
      <c r="R35" s="70">
        <f>Resumo!T12</f>
        <v>2.8333333333333335</v>
      </c>
      <c r="S35" s="70">
        <f>Resumo!U12</f>
        <v>3.1666666666666665</v>
      </c>
      <c r="T35" s="70">
        <f>Resumo!V12</f>
        <v>2.1666666666666665</v>
      </c>
      <c r="U35" s="70">
        <f>Resumo!W12</f>
        <v>2.1666666666666665</v>
      </c>
      <c r="V35" s="70">
        <f>Resumo!X12</f>
        <v>2</v>
      </c>
      <c r="W35" s="70">
        <f>Resumo!Y12</f>
        <v>2.1666666666666665</v>
      </c>
      <c r="X35" s="70">
        <f>Resumo!Z12</f>
        <v>2.8</v>
      </c>
      <c r="Y35" s="70">
        <f>Resumo!F12</f>
        <v>2.3088888888888888</v>
      </c>
      <c r="Z35" s="70">
        <f>Resumo!AB12</f>
        <v>2.3088888888888888</v>
      </c>
      <c r="AA35" s="70">
        <f>Resumo!AC12</f>
        <v>3.4290262172284662</v>
      </c>
      <c r="AB35" s="70">
        <f>Resumo!AD12</f>
        <v>3.4030446310322908</v>
      </c>
      <c r="AC35" s="70">
        <f>Resumo!AE12</f>
        <v>3.3021077564798254</v>
      </c>
    </row>
    <row r="36" spans="2:29">
      <c r="D36" s="39"/>
    </row>
    <row r="37" spans="2:29">
      <c r="D37" s="39"/>
    </row>
    <row r="38" spans="2:29">
      <c r="D38" s="39"/>
    </row>
    <row r="39" spans="2:29">
      <c r="D39" s="39"/>
    </row>
    <row r="40" spans="2:29">
      <c r="D40" s="39"/>
    </row>
    <row r="41" spans="2:29">
      <c r="D41" s="39"/>
    </row>
    <row r="42" spans="2:29">
      <c r="D42" s="39"/>
    </row>
    <row r="43" spans="2:29">
      <c r="D43" s="39"/>
    </row>
    <row r="44" spans="2:29">
      <c r="D44" s="39"/>
    </row>
    <row r="45" spans="2:29">
      <c r="D45" s="39"/>
    </row>
    <row r="46" spans="2:29">
      <c r="D46" s="39"/>
    </row>
    <row r="47" spans="2:29">
      <c r="D47" s="39"/>
    </row>
    <row r="48" spans="2:29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  <row r="156" spans="4:4">
      <c r="D156" s="39"/>
    </row>
    <row r="157" spans="4:4">
      <c r="D157" s="39"/>
    </row>
    <row r="158" spans="4:4">
      <c r="D158" s="39"/>
    </row>
    <row r="159" spans="4:4">
      <c r="D159" s="39"/>
    </row>
    <row r="160" spans="4:4">
      <c r="D160" s="39"/>
    </row>
    <row r="161" spans="4:4">
      <c r="D161" s="39"/>
    </row>
    <row r="162" spans="4:4">
      <c r="D162" s="39"/>
    </row>
    <row r="163" spans="4:4">
      <c r="D163" s="39"/>
    </row>
    <row r="164" spans="4:4">
      <c r="D164" s="39"/>
    </row>
    <row r="165" spans="4:4">
      <c r="D165" s="39"/>
    </row>
    <row r="166" spans="4:4">
      <c r="D166" s="39"/>
    </row>
    <row r="167" spans="4:4">
      <c r="D167" s="39"/>
    </row>
    <row r="168" spans="4:4">
      <c r="D168" s="39"/>
    </row>
    <row r="169" spans="4:4">
      <c r="D169" s="39"/>
    </row>
    <row r="170" spans="4:4">
      <c r="D170" s="39"/>
    </row>
    <row r="171" spans="4:4">
      <c r="D171" s="39"/>
    </row>
    <row r="172" spans="4:4">
      <c r="D172" s="39"/>
    </row>
    <row r="173" spans="4:4">
      <c r="D173" s="39"/>
    </row>
    <row r="174" spans="4:4">
      <c r="D174" s="39"/>
    </row>
  </sheetData>
  <dataValidations xWindow="1135" yWindow="814" count="16">
    <dataValidation allowBlank="1" showInputMessage="1" showErrorMessage="1" prompt="Traballa ou traballou vostede nalgún ámbito relacionado coa titulación?" sqref="I29"/>
    <dataValidation allowBlank="1" showInputMessage="1" showErrorMessage="1" prompt="Indique se vostede esta satisfeito/a con:_x000a__x000a_- A estancia na Universidade de Vigo no trasncurso da titulación" sqref="X29"/>
    <dataValidation allowBlank="1" showInputMessage="1" showErrorMessage="1" prompt="Indique se vostede esta satisfeito/a con:_x000a__x000a_- A xestión da calidade na titulación" sqref="W29"/>
    <dataValidation allowBlank="1" showInputMessage="1" showErrorMessage="1" prompt="Indique se vostede esta satisfeito/a con:_x000a__x000a_- A utilidade da formación recibida para a carreira profesional" sqref="V29"/>
    <dataValidation allowBlank="1" showInputMessage="1" showErrorMessage="1" prompt="Indique se vostede esta satisfeito/a con:_x000a__x000a_- As competencias adquiridas" sqref="U29"/>
    <dataValidation allowBlank="1" showInputMessage="1" showErrorMessage="1" prompt="Indique se vostede esta satisfeito/a con:_x000a__x000a_- A adecuación da formación recibida ás expectativas iniciais" sqref="T29"/>
    <dataValidation allowBlank="1" showInputMessage="1" showErrorMessage="1" prompt="Indique se vostede esta satisfeito/a con:_x000a__x000a_- Os servizos (secretaría de alumnado, biblioteca" sqref="S29"/>
    <dataValidation allowBlank="1" showInputMessage="1" showErrorMessage="1" prompt="Indique se vostede esta satisfeito/a con:_x000a__x000a_- A infraestructura e os recursos materiais" sqref="R29"/>
    <dataValidation allowBlank="1" showInputMessage="1" showErrorMessage="1" prompt="Indique se vostede esta satisfeito/a con:_x000a__x000a_- A adecuación do profesorado" sqref="Q29"/>
    <dataValidation allowBlank="1" showInputMessage="1" showErrorMessage="1" prompt="Indique se vostede esta satisfeito/a con:_x000a__x000a_- A utilidade das prácticas académicas externas" sqref="P29"/>
    <dataValidation allowBlank="1" showInputMessage="1" showErrorMessage="1" prompt="Indique se vostede esta satisfeito/a con:_x000a__x000a_- As metodoloxías de ensiño aprendizaxe" sqref="O29"/>
    <dataValidation allowBlank="1" showInputMessage="1" showErrorMessage="1" prompt="Indique se vostede esta satisfeito/a  con:_x000a__x000a_- A organización temporal das materias do plan de estudos" sqref="N29"/>
    <dataValidation allowBlank="1" showInputMessage="1" showErrorMessage="1" prompt="Indique se vostede esta satisfeito/a con:_x000a__x000a_- A orientación profesional e laboral" sqref="M29"/>
    <dataValidation allowBlank="1" showInputMessage="1" showErrorMessage="1" prompt="Indique se vostede esta satisfeito/a con:_x000a__x000a_- A información e orientación académica (para a continuación dos estudos)" sqref="L29"/>
    <dataValidation allowBlank="1" showInputMessage="1" showErrorMessage="1" prompt="Indique se vostede esta satisfeito/a con:_x000a__x000a_- A actualidade da formación recibida" sqref="K29"/>
    <dataValidation allowBlank="1" showInputMessage="1" showErrorMessage="1" prompt="Indique se vostede esta satisfeito/a con:_x000a__x000a_- As competencias do plan de estudos" sqref="J29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0"/>
  <sheetViews>
    <sheetView topLeftCell="C1" workbookViewId="0">
      <selection activeCell="N28" sqref="N28"/>
    </sheetView>
  </sheetViews>
  <sheetFormatPr baseColWidth="10" defaultRowHeight="15"/>
  <cols>
    <col min="1" max="1" width="3.140625" customWidth="1"/>
    <col min="2" max="2" width="12.140625" style="37" customWidth="1"/>
    <col min="3" max="3" width="48" customWidth="1"/>
    <col min="4" max="4" width="7.140625" style="38" bestFit="1" customWidth="1"/>
    <col min="5" max="5" width="21.85546875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335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+E29</f>
        <v>Facultade de Historia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9" ht="15" customHeight="1"/>
    <row r="18" spans="2:29" ht="15" customHeight="1"/>
    <row r="19" spans="2:29" ht="15" customHeight="1"/>
    <row r="20" spans="2:29" ht="15" customHeight="1"/>
    <row r="21" spans="2:29" ht="15" customHeight="1"/>
    <row r="22" spans="2:29" ht="15" customHeight="1"/>
    <row r="23" spans="2:29" ht="15" customHeight="1"/>
    <row r="24" spans="2:29" ht="15" customHeight="1"/>
    <row r="25" spans="2:29" ht="15" customHeight="1"/>
    <row r="26" spans="2:29" ht="15" customHeight="1"/>
    <row r="27" spans="2:29" ht="5.25" customHeight="1" thickBot="1"/>
    <row r="28" spans="2:29" s="40" customFormat="1" ht="30" customHeight="1" thickBot="1">
      <c r="B28" s="40" t="s">
        <v>264</v>
      </c>
      <c r="C28" s="40" t="s">
        <v>33</v>
      </c>
      <c r="D28" s="40" t="s">
        <v>265</v>
      </c>
      <c r="E28" s="40" t="s">
        <v>34</v>
      </c>
      <c r="F28" s="40" t="s">
        <v>36</v>
      </c>
      <c r="G28" s="40" t="s">
        <v>35</v>
      </c>
      <c r="H28" s="40" t="s">
        <v>270</v>
      </c>
      <c r="I28" s="230" t="s">
        <v>314</v>
      </c>
      <c r="J28" s="67" t="s">
        <v>37</v>
      </c>
      <c r="K28" s="67" t="s">
        <v>38</v>
      </c>
      <c r="L28" s="67" t="s">
        <v>39</v>
      </c>
      <c r="M28" s="67" t="s">
        <v>40</v>
      </c>
      <c r="N28" s="67" t="s">
        <v>41</v>
      </c>
      <c r="O28" s="67" t="s">
        <v>42</v>
      </c>
      <c r="P28" s="67" t="s">
        <v>43</v>
      </c>
      <c r="Q28" s="67" t="s">
        <v>301</v>
      </c>
      <c r="R28" s="67" t="s">
        <v>45</v>
      </c>
      <c r="S28" s="67" t="s">
        <v>46</v>
      </c>
      <c r="T28" s="67" t="s">
        <v>308</v>
      </c>
      <c r="U28" s="67" t="s">
        <v>309</v>
      </c>
      <c r="V28" s="67" t="s">
        <v>310</v>
      </c>
      <c r="W28" s="67" t="s">
        <v>311</v>
      </c>
      <c r="X28" s="67" t="s">
        <v>312</v>
      </c>
      <c r="Y28" s="40" t="s">
        <v>349</v>
      </c>
      <c r="Z28" s="217" t="s">
        <v>356</v>
      </c>
      <c r="AA28" s="40" t="s">
        <v>345</v>
      </c>
      <c r="AB28" s="40" t="s">
        <v>354</v>
      </c>
      <c r="AC28" s="40" t="s">
        <v>355</v>
      </c>
    </row>
    <row r="29" spans="2:29">
      <c r="B29" s="37" t="s">
        <v>227</v>
      </c>
      <c r="C29" t="s">
        <v>228</v>
      </c>
      <c r="D29" s="39">
        <v>102</v>
      </c>
      <c r="E29" t="s">
        <v>3</v>
      </c>
      <c r="F29" t="s">
        <v>352</v>
      </c>
      <c r="G29" s="70">
        <f>Resumo!F13</f>
        <v>3.2120370370370361</v>
      </c>
      <c r="H29" s="229">
        <f>Resumo!I13</f>
        <v>0.52941176470588236</v>
      </c>
      <c r="I29" s="229">
        <f>Resumo!K13</f>
        <v>1</v>
      </c>
      <c r="J29" s="70">
        <f>Resumo!L13</f>
        <v>3</v>
      </c>
      <c r="K29" s="70">
        <f>Resumo!M13</f>
        <v>3.4444444444444446</v>
      </c>
      <c r="L29" s="70">
        <f>Resumo!N13</f>
        <v>2.8888888888888888</v>
      </c>
      <c r="M29" s="70">
        <f>Resumo!O13</f>
        <v>2.6666666666666665</v>
      </c>
      <c r="N29" s="70">
        <f>Resumo!P13</f>
        <v>2.5555555555555554</v>
      </c>
      <c r="O29" s="70">
        <f>Resumo!Q13</f>
        <v>2.8888888888888888</v>
      </c>
      <c r="P29" s="70">
        <f>Resumo!R13</f>
        <v>4.625</v>
      </c>
      <c r="Q29" s="70">
        <f>Resumo!S13</f>
        <v>3.3333333333333335</v>
      </c>
      <c r="R29" s="70">
        <f>Resumo!T13</f>
        <v>3.2222222222222223</v>
      </c>
      <c r="S29" s="70">
        <f>Resumo!U13</f>
        <v>4.1111111111111107</v>
      </c>
      <c r="T29" s="70">
        <f>Resumo!V13</f>
        <v>3</v>
      </c>
      <c r="U29" s="70">
        <f>Resumo!W13</f>
        <v>3.2222222222222223</v>
      </c>
      <c r="V29" s="70">
        <f>Resumo!X13</f>
        <v>2.8888888888888888</v>
      </c>
      <c r="W29" s="70">
        <f>Resumo!Y13</f>
        <v>2.8888888888888888</v>
      </c>
      <c r="X29" s="70">
        <f>Resumo!Z13</f>
        <v>3.4444444444444446</v>
      </c>
      <c r="Y29" s="70">
        <f>Resumo!F13</f>
        <v>3.2120370370370361</v>
      </c>
      <c r="Z29" s="70">
        <f>Resumo!AB13</f>
        <v>3.2120370370370361</v>
      </c>
      <c r="AA29" s="70">
        <f>Resumo!AC13</f>
        <v>3.6560185185185179</v>
      </c>
      <c r="AB29" s="70">
        <f>Resumo!AD13</f>
        <v>3.3189734053837658</v>
      </c>
      <c r="AC29" s="70">
        <f>Resumo!AE13</f>
        <v>3.3021077564798254</v>
      </c>
    </row>
    <row r="30" spans="2:29" ht="30">
      <c r="B30" s="95" t="s">
        <v>184</v>
      </c>
      <c r="C30" s="228" t="s">
        <v>185</v>
      </c>
      <c r="D30" s="39">
        <v>102</v>
      </c>
      <c r="E30" t="s">
        <v>3</v>
      </c>
      <c r="F30" t="s">
        <v>353</v>
      </c>
      <c r="G30" s="70">
        <f>Resumo!F14</f>
        <v>4.0999999999999996</v>
      </c>
      <c r="H30" s="229">
        <f>Resumo!I14</f>
        <v>0.66666666666666663</v>
      </c>
      <c r="I30" s="229">
        <f>Resumo!K14</f>
        <v>1</v>
      </c>
      <c r="J30" s="70">
        <f>Resumo!L14</f>
        <v>4</v>
      </c>
      <c r="K30" s="70">
        <f>Resumo!M14</f>
        <v>5</v>
      </c>
      <c r="L30" s="70">
        <f>Resumo!N14</f>
        <v>3</v>
      </c>
      <c r="M30" s="70">
        <f>Resumo!O14</f>
        <v>2.5</v>
      </c>
      <c r="N30" s="70">
        <f>Resumo!P14</f>
        <v>3.5</v>
      </c>
      <c r="O30" s="70">
        <f>Resumo!Q14</f>
        <v>4</v>
      </c>
      <c r="P30" s="70">
        <f>Resumo!R14</f>
        <v>2</v>
      </c>
      <c r="Q30" s="70">
        <f>Resumo!S14</f>
        <v>5</v>
      </c>
      <c r="R30" s="70">
        <f>Resumo!T14</f>
        <v>4.5</v>
      </c>
      <c r="S30" s="70">
        <f>Resumo!U14</f>
        <v>5</v>
      </c>
      <c r="T30" s="70">
        <f>Resumo!V14</f>
        <v>4.5</v>
      </c>
      <c r="U30" s="70">
        <f>Resumo!W14</f>
        <v>4.5</v>
      </c>
      <c r="V30" s="70">
        <f>Resumo!X14</f>
        <v>4.5</v>
      </c>
      <c r="W30" s="70">
        <f>Resumo!Y14</f>
        <v>4.5</v>
      </c>
      <c r="X30" s="70">
        <f>Resumo!Z14</f>
        <v>5</v>
      </c>
      <c r="Y30" s="70">
        <f>Resumo!F14</f>
        <v>4.0999999999999996</v>
      </c>
      <c r="Z30" s="70">
        <f>Resumo!AB14</f>
        <v>4.0999999999999996</v>
      </c>
      <c r="AA30" s="70">
        <f>Resumo!AC14</f>
        <v>3.6560185185185179</v>
      </c>
      <c r="AB30" s="70">
        <f>Resumo!AD14</f>
        <v>3.3184121899788015</v>
      </c>
      <c r="AC30" s="70">
        <f>Resumo!AE14</f>
        <v>3.3021077564798298</v>
      </c>
    </row>
  </sheetData>
  <dataValidations count="16">
    <dataValidation allowBlank="1" showInputMessage="1" showErrorMessage="1" prompt="Traballa ou traballou vostede nalgún ámbito relacionado coa titulación?" sqref="I28"/>
    <dataValidation allowBlank="1" showInputMessage="1" showErrorMessage="1" prompt="Indique se vostede esta satisfeito/a con:_x000a__x000a_- As competencias do plan de estudos" sqref="J28"/>
    <dataValidation allowBlank="1" showInputMessage="1" showErrorMessage="1" prompt="Indique se vostede esta satisfeito/a con:_x000a__x000a_- A actualidade da formación recibida" sqref="K28"/>
    <dataValidation allowBlank="1" showInputMessage="1" showErrorMessage="1" prompt="Indique se vostede esta satisfeito/a con:_x000a__x000a_- A información e orientación académica (para a continuación dos estudos)" sqref="L28"/>
    <dataValidation allowBlank="1" showInputMessage="1" showErrorMessage="1" prompt="Indique se vostede esta satisfeito/a con:_x000a__x000a_- A orientación profesional e laboral" sqref="M28"/>
    <dataValidation allowBlank="1" showInputMessage="1" showErrorMessage="1" prompt="Indique se vostede esta satisfeito/a  con:_x000a__x000a_- A organización temporal das materias do plan de estudos" sqref="N28"/>
    <dataValidation allowBlank="1" showInputMessage="1" showErrorMessage="1" prompt="Indique se vostede esta satisfeito/a con:_x000a__x000a_- As metodoloxías de ensiño aprendizaxe" sqref="O28"/>
    <dataValidation allowBlank="1" showInputMessage="1" showErrorMessage="1" prompt="Indique se vostede esta satisfeito/a con:_x000a__x000a_- A utilidade das prácticas académicas externas" sqref="P28"/>
    <dataValidation allowBlank="1" showInputMessage="1" showErrorMessage="1" prompt="Indique se vostede esta satisfeito/a con:_x000a__x000a_- A adecuación do profesorado" sqref="Q28"/>
    <dataValidation allowBlank="1" showInputMessage="1" showErrorMessage="1" prompt="Indique se vostede esta satisfeito/a con:_x000a__x000a_- A infraestructura e os recursos materiais" sqref="R28"/>
    <dataValidation allowBlank="1" showInputMessage="1" showErrorMessage="1" prompt="Indique se vostede esta satisfeito/a con:_x000a__x000a_- Os servizos (secretaría de alumnado, biblioteca" sqref="S28"/>
    <dataValidation allowBlank="1" showInputMessage="1" showErrorMessage="1" prompt="Indique se vostede esta satisfeito/a con:_x000a__x000a_- A adecuación da formación recibida ás expectativas iniciais" sqref="T28"/>
    <dataValidation allowBlank="1" showInputMessage="1" showErrorMessage="1" prompt="Indique se vostede esta satisfeito/a con:_x000a__x000a_- As competencias adquiridas" sqref="U28"/>
    <dataValidation allowBlank="1" showInputMessage="1" showErrorMessage="1" prompt="Indique se vostede esta satisfeito/a con:_x000a__x000a_- A utilidade da formación recibida para a carreira profesional" sqref="V28"/>
    <dataValidation allowBlank="1" showInputMessage="1" showErrorMessage="1" prompt="Indique se vostede esta satisfeito/a con:_x000a__x000a_- A xestión da calidade na titulación" sqref="W28"/>
    <dataValidation allowBlank="1" showInputMessage="1" showErrorMessage="1" prompt="Indique se vostede esta satisfeito/a con:_x000a__x000a_- A estancia na Universidade de Vigo no trasncurso da titulación" sqref="X28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topLeftCell="B1" workbookViewId="0">
      <selection activeCell="Y28" sqref="Y28"/>
    </sheetView>
  </sheetViews>
  <sheetFormatPr baseColWidth="10" defaultRowHeight="15"/>
  <cols>
    <col min="1" max="1" width="3.140625" customWidth="1"/>
    <col min="2" max="2" width="12.140625" style="37" customWidth="1"/>
    <col min="3" max="3" width="31.42578125" customWidth="1"/>
    <col min="4" max="4" width="7.140625" style="38" bestFit="1" customWidth="1"/>
    <col min="5" max="5" width="21.85546875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275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+E28</f>
        <v>Facultade de Dereito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40" customFormat="1" ht="30" customHeight="1" thickBot="1">
      <c r="B27" s="40" t="s">
        <v>264</v>
      </c>
      <c r="C27" s="40" t="s">
        <v>33</v>
      </c>
      <c r="D27" s="40" t="s">
        <v>265</v>
      </c>
      <c r="E27" s="40" t="s">
        <v>34</v>
      </c>
      <c r="F27" s="40" t="s">
        <v>36</v>
      </c>
      <c r="G27" s="40" t="s">
        <v>35</v>
      </c>
      <c r="H27" s="4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40" t="s">
        <v>358</v>
      </c>
      <c r="Z27" s="40" t="s">
        <v>345</v>
      </c>
      <c r="AA27" s="40" t="s">
        <v>350</v>
      </c>
      <c r="AB27" s="40" t="s">
        <v>344</v>
      </c>
    </row>
    <row r="28" spans="2:28">
      <c r="B28" s="37" t="s">
        <v>91</v>
      </c>
      <c r="C28" t="s">
        <v>92</v>
      </c>
      <c r="D28" s="39">
        <v>103</v>
      </c>
      <c r="E28" t="s">
        <v>4</v>
      </c>
      <c r="F28" t="s">
        <v>352</v>
      </c>
      <c r="G28" s="70">
        <f>Resumo!F15</f>
        <v>2.9027777777777772</v>
      </c>
      <c r="H28" s="229">
        <f>Resumo!I15</f>
        <v>0.2</v>
      </c>
      <c r="I28" s="229">
        <f>Resumo!K15</f>
        <v>0.1111111111111111</v>
      </c>
      <c r="J28" s="70">
        <f>Resumo!L15</f>
        <v>2.8888888888888888</v>
      </c>
      <c r="K28" s="70">
        <f>Resumo!M15</f>
        <v>2.7777777777777777</v>
      </c>
      <c r="L28" s="70">
        <f>Resumo!N15</f>
        <v>2.4444444444444446</v>
      </c>
      <c r="M28" s="70">
        <f>Resumo!O15</f>
        <v>2.1111111111111112</v>
      </c>
      <c r="N28" s="70">
        <f>Resumo!P15</f>
        <v>3</v>
      </c>
      <c r="O28" s="70">
        <f>Resumo!Q15</f>
        <v>2.4444444444444446</v>
      </c>
      <c r="P28" s="70">
        <f>Resumo!R15</f>
        <v>2.8888888888888888</v>
      </c>
      <c r="Q28" s="70">
        <f>Resumo!S15</f>
        <v>2.5555555555555554</v>
      </c>
      <c r="R28" s="70">
        <f>Resumo!T15</f>
        <v>3.7777777777777777</v>
      </c>
      <c r="S28" s="70">
        <f>Resumo!U15</f>
        <v>4.1111111111111098</v>
      </c>
      <c r="T28" s="70">
        <f>Resumo!V15</f>
        <v>3.1111111111111112</v>
      </c>
      <c r="U28" s="70">
        <f>Resumo!W15</f>
        <v>2.8888888888888888</v>
      </c>
      <c r="V28" s="70">
        <f>Resumo!X15</f>
        <v>2.6666666666666665</v>
      </c>
      <c r="W28" s="70">
        <f>Resumo!Y15</f>
        <v>3</v>
      </c>
      <c r="X28" s="70">
        <f>Resumo!Z15</f>
        <v>2.875</v>
      </c>
      <c r="Y28" s="70">
        <f>Resumo!AB15</f>
        <v>2.9124999999999996</v>
      </c>
      <c r="Z28" s="70">
        <f>Resumo!AC15</f>
        <v>2.806944444444444</v>
      </c>
      <c r="AA28" s="70">
        <f>Resumo!AD15</f>
        <v>3.2201453098768984</v>
      </c>
      <c r="AB28" s="70">
        <f>Resumo!AE15</f>
        <v>3.3021077564798254</v>
      </c>
    </row>
    <row r="29" spans="2:28">
      <c r="B29" s="37" t="s">
        <v>93</v>
      </c>
      <c r="C29" t="s">
        <v>94</v>
      </c>
      <c r="D29" s="39">
        <v>103</v>
      </c>
      <c r="E29" t="s">
        <v>4</v>
      </c>
      <c r="F29" t="s">
        <v>353</v>
      </c>
      <c r="G29" s="70">
        <f>Resumo!F16</f>
        <v>2.7111111111111112</v>
      </c>
      <c r="H29" s="229">
        <f>Resumo!I16</f>
        <v>0.15789473684210525</v>
      </c>
      <c r="I29" s="229">
        <f>Resumo!K16</f>
        <v>0.33333333333333331</v>
      </c>
      <c r="J29" s="70">
        <f>Resumo!L16</f>
        <v>2.3333333333333335</v>
      </c>
      <c r="K29" s="70">
        <f>Resumo!M16</f>
        <v>3</v>
      </c>
      <c r="L29" s="70">
        <f>Resumo!N16</f>
        <v>1.6666666666666667</v>
      </c>
      <c r="M29" s="70">
        <f>Resumo!O16</f>
        <v>2.3333333333333335</v>
      </c>
      <c r="N29" s="70">
        <f>Resumo!P16</f>
        <v>2.3333333333333335</v>
      </c>
      <c r="O29" s="70">
        <f>Resumo!Q16</f>
        <v>2.6666666666666665</v>
      </c>
      <c r="P29" s="70">
        <f>Resumo!R16</f>
        <v>3.6666666666666665</v>
      </c>
      <c r="Q29" s="70">
        <f>Resumo!S16</f>
        <v>2.6666666666666665</v>
      </c>
      <c r="R29" s="70">
        <f>Resumo!T16</f>
        <v>3</v>
      </c>
      <c r="S29" s="70">
        <f>Resumo!U16</f>
        <v>3.3333333333333335</v>
      </c>
      <c r="T29" s="70">
        <f>Resumo!V16</f>
        <v>2.6666666666666665</v>
      </c>
      <c r="U29" s="70">
        <f>Resumo!W16</f>
        <v>2.3333333333333335</v>
      </c>
      <c r="V29" s="70">
        <f>Resumo!X16</f>
        <v>2.3333333333333335</v>
      </c>
      <c r="W29" s="70">
        <f>Resumo!Y16</f>
        <v>3</v>
      </c>
      <c r="X29" s="70">
        <f>Resumo!Z16</f>
        <v>3.3333333333333335</v>
      </c>
      <c r="Y29" s="70">
        <f>Resumo!AB16</f>
        <v>2.7690476190476194</v>
      </c>
      <c r="Z29" s="70">
        <f>Resumo!AC16</f>
        <v>2.806944444444444</v>
      </c>
      <c r="AA29" s="70">
        <f>Resumo!AD16</f>
        <v>3.2201453098768984</v>
      </c>
      <c r="AB29" s="70">
        <f>Resumo!AE16</f>
        <v>3.3021077564798254</v>
      </c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s competencias do plan de estudos" sqref="J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estancia na Universidade de Vigo no trasncurso da titulación" sqref="X27"/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5"/>
  <sheetViews>
    <sheetView topLeftCell="C1" workbookViewId="0">
      <selection activeCell="A28" sqref="A28:XFD28"/>
    </sheetView>
  </sheetViews>
  <sheetFormatPr baseColWidth="10" defaultRowHeight="15"/>
  <cols>
    <col min="1" max="1" width="3.140625" customWidth="1"/>
    <col min="2" max="2" width="12.140625" style="37" customWidth="1"/>
    <col min="3" max="3" width="53.28515625" customWidth="1"/>
    <col min="4" max="4" width="7.140625" style="38" bestFit="1" customWidth="1"/>
    <col min="5" max="5" width="41.5703125" bestFit="1" customWidth="1"/>
    <col min="6" max="6" width="7.7109375" customWidth="1"/>
    <col min="7" max="7" width="9.140625" bestFit="1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275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+E28</f>
        <v>Facultade de Ciencias Empresariais e Turismo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40" customFormat="1" ht="30" customHeight="1" thickBot="1">
      <c r="B27" s="40" t="s">
        <v>264</v>
      </c>
      <c r="C27" s="40" t="s">
        <v>33</v>
      </c>
      <c r="D27" s="40" t="s">
        <v>265</v>
      </c>
      <c r="E27" s="40" t="s">
        <v>34</v>
      </c>
      <c r="F27" s="40" t="s">
        <v>36</v>
      </c>
      <c r="G27" s="40" t="s">
        <v>35</v>
      </c>
      <c r="H27" s="4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40" t="s">
        <v>358</v>
      </c>
      <c r="Z27" s="40" t="s">
        <v>345</v>
      </c>
      <c r="AA27" s="40" t="s">
        <v>350</v>
      </c>
      <c r="AB27" s="40" t="s">
        <v>344</v>
      </c>
    </row>
    <row r="28" spans="2:28">
      <c r="B28" s="37" t="s">
        <v>147</v>
      </c>
      <c r="C28" t="s">
        <v>105</v>
      </c>
      <c r="D28" s="39">
        <v>104</v>
      </c>
      <c r="E28" t="s">
        <v>5</v>
      </c>
      <c r="F28" t="s">
        <v>352</v>
      </c>
      <c r="G28" s="70">
        <f>Resumo!F17</f>
        <v>3.4614141414141413</v>
      </c>
      <c r="H28" s="229">
        <f>Resumo!I17</f>
        <v>0.16417910447761194</v>
      </c>
      <c r="I28" s="229">
        <f>Resumo!K17</f>
        <v>0.72727272727272729</v>
      </c>
      <c r="J28" s="70">
        <f>Resumo!L17</f>
        <v>3.0909090909090908</v>
      </c>
      <c r="K28" s="70">
        <f>Resumo!M17</f>
        <v>3.5454545454545454</v>
      </c>
      <c r="L28" s="70">
        <f>Resumo!N17</f>
        <v>2.6363636363636362</v>
      </c>
      <c r="M28" s="70">
        <f>Resumo!O17</f>
        <v>2.7272727272727271</v>
      </c>
      <c r="N28" s="70">
        <f>Resumo!P17</f>
        <v>3.1818181818181817</v>
      </c>
      <c r="O28" s="70">
        <f>Resumo!Q17</f>
        <v>3.1818181818181817</v>
      </c>
      <c r="P28" s="70">
        <f>Resumo!R17</f>
        <v>3.6666666666666665</v>
      </c>
      <c r="Q28" s="70">
        <f>Resumo!S17</f>
        <v>3.8181818181818183</v>
      </c>
      <c r="R28" s="70">
        <f>Resumo!T17</f>
        <v>4</v>
      </c>
      <c r="S28" s="70">
        <f>Resumo!U17</f>
        <v>4.3</v>
      </c>
      <c r="T28" s="70">
        <f>Resumo!V17</f>
        <v>3.5</v>
      </c>
      <c r="U28" s="70">
        <f>Resumo!W17</f>
        <v>3.4545454545454546</v>
      </c>
      <c r="V28" s="70">
        <f>Resumo!X17</f>
        <v>3.2727272727272729</v>
      </c>
      <c r="W28" s="70">
        <f>Resumo!Y17</f>
        <v>3.3636363636363638</v>
      </c>
      <c r="X28" s="70">
        <f>Resumo!Z17</f>
        <v>4.1818181818181817</v>
      </c>
      <c r="Y28" s="70">
        <f>Resumo!AB17</f>
        <v>3.4956406972974485</v>
      </c>
      <c r="Z28" s="70">
        <f>Resumo!AC17</f>
        <v>3.1853621933621934</v>
      </c>
      <c r="AA28" s="70">
        <f>Resumo!AD17</f>
        <v>3.2201453098768984</v>
      </c>
      <c r="AB28" s="70">
        <f>Resumo!AE17</f>
        <v>3.3021077564798254</v>
      </c>
    </row>
    <row r="29" spans="2:28">
      <c r="B29" s="37" t="s">
        <v>148</v>
      </c>
      <c r="C29" t="s">
        <v>149</v>
      </c>
      <c r="D29" s="39">
        <v>104</v>
      </c>
      <c r="E29" t="s">
        <v>5</v>
      </c>
      <c r="F29" t="s">
        <v>352</v>
      </c>
      <c r="G29" s="70">
        <f>Resumo!F18</f>
        <v>2.6266666666666665</v>
      </c>
      <c r="H29" s="229">
        <f>Resumo!I18</f>
        <v>0.21428571428571427</v>
      </c>
      <c r="I29" s="229">
        <f>Resumo!K18</f>
        <v>0.66666666666666663</v>
      </c>
      <c r="J29" s="70">
        <f>Resumo!L18</f>
        <v>1.8</v>
      </c>
      <c r="K29" s="70">
        <f>Resumo!M18</f>
        <v>2</v>
      </c>
      <c r="L29" s="70">
        <f>Resumo!N18</f>
        <v>1.8</v>
      </c>
      <c r="M29" s="70">
        <f>Resumo!O18</f>
        <v>2</v>
      </c>
      <c r="N29" s="70">
        <f>Resumo!P18</f>
        <v>2.2000000000000002</v>
      </c>
      <c r="O29" s="70">
        <f>Resumo!Q18</f>
        <v>2</v>
      </c>
      <c r="P29" s="70">
        <f>Resumo!R18</f>
        <v>4.2</v>
      </c>
      <c r="Q29" s="70">
        <f>Resumo!S18</f>
        <v>3</v>
      </c>
      <c r="R29" s="70">
        <f>Resumo!T18</f>
        <v>4</v>
      </c>
      <c r="S29" s="70">
        <f>Resumo!U18</f>
        <v>3.4</v>
      </c>
      <c r="T29" s="70">
        <f>Resumo!V18</f>
        <v>2.2000000000000002</v>
      </c>
      <c r="U29" s="70">
        <f>Resumo!W18</f>
        <v>2.2000000000000002</v>
      </c>
      <c r="V29" s="70">
        <f>Resumo!X18</f>
        <v>2.2000000000000002</v>
      </c>
      <c r="W29" s="70">
        <f>Resumo!Y18</f>
        <v>2</v>
      </c>
      <c r="X29" s="70">
        <f>Resumo!Z18</f>
        <v>4.4000000000000004</v>
      </c>
      <c r="Y29" s="70">
        <f>Resumo!AB18</f>
        <v>2.6266666666666665</v>
      </c>
      <c r="Z29" s="70">
        <f>Resumo!AC18</f>
        <v>3.1853621933621934</v>
      </c>
      <c r="AA29" s="70">
        <f>Resumo!AD18</f>
        <v>3.2201453098768984</v>
      </c>
      <c r="AB29" s="70">
        <f>Resumo!AE18</f>
        <v>3.3021077564798254</v>
      </c>
    </row>
    <row r="30" spans="2:28">
      <c r="B30" s="37" t="s">
        <v>243</v>
      </c>
      <c r="C30" t="s">
        <v>244</v>
      </c>
      <c r="D30" s="39">
        <v>104</v>
      </c>
      <c r="E30" t="s">
        <v>5</v>
      </c>
      <c r="F30" t="s">
        <v>353</v>
      </c>
      <c r="G30" s="70">
        <f>Resumo!F19</f>
        <v>3.4133333333333336</v>
      </c>
      <c r="H30" s="229">
        <f>Resumo!I19</f>
        <v>0.25</v>
      </c>
      <c r="I30" s="229">
        <f>Resumo!K19</f>
        <v>0.4</v>
      </c>
      <c r="J30" s="70">
        <f>Resumo!L19</f>
        <v>3.6</v>
      </c>
      <c r="K30" s="70">
        <f>Resumo!M19</f>
        <v>3.8</v>
      </c>
      <c r="L30" s="70">
        <f>Resumo!N19</f>
        <v>3.2</v>
      </c>
      <c r="M30" s="70">
        <f>Resumo!O19</f>
        <v>3</v>
      </c>
      <c r="N30" s="70">
        <f>Resumo!P19</f>
        <v>2.6</v>
      </c>
      <c r="O30" s="70">
        <f>Resumo!Q19</f>
        <v>3.5</v>
      </c>
      <c r="P30" s="70">
        <f>Resumo!R19</f>
        <v>3.5</v>
      </c>
      <c r="Q30" s="70">
        <f>Resumo!S19</f>
        <v>3.25</v>
      </c>
      <c r="R30" s="70">
        <f>Resumo!T19</f>
        <v>4.75</v>
      </c>
      <c r="S30" s="70">
        <f>Resumo!U19</f>
        <v>4.75</v>
      </c>
      <c r="T30" s="70">
        <f>Resumo!V19</f>
        <v>2.25</v>
      </c>
      <c r="U30" s="70">
        <f>Resumo!W19</f>
        <v>3.25</v>
      </c>
      <c r="V30" s="70">
        <f>Resumo!X19</f>
        <v>2.75</v>
      </c>
      <c r="W30" s="70">
        <f>Resumo!Y19</f>
        <v>3</v>
      </c>
      <c r="X30" s="70">
        <f>Resumo!Z19</f>
        <v>4</v>
      </c>
      <c r="Y30" s="70">
        <f>Resumo!AB19</f>
        <v>3.4133333333333336</v>
      </c>
      <c r="Z30" s="70">
        <f>Resumo!AC19</f>
        <v>3.1853621933621934</v>
      </c>
      <c r="AA30" s="70">
        <f>Resumo!AD19</f>
        <v>3.2201453098768984</v>
      </c>
      <c r="AB30" s="70">
        <f>Resumo!AE19</f>
        <v>3.3021077564798254</v>
      </c>
    </row>
    <row r="31" spans="2:28">
      <c r="B31" s="37" t="s">
        <v>102</v>
      </c>
      <c r="C31" t="s">
        <v>103</v>
      </c>
      <c r="D31" s="39">
        <v>104</v>
      </c>
      <c r="E31" t="s">
        <v>5</v>
      </c>
      <c r="F31" t="s">
        <v>353</v>
      </c>
      <c r="G31" s="70">
        <f>Resumo!F20</f>
        <v>3.3111111111111109</v>
      </c>
      <c r="H31" s="229">
        <f>Resumo!I20</f>
        <v>0.13043478260869565</v>
      </c>
      <c r="I31" s="229">
        <f>Resumo!K20</f>
        <v>0.66666666666666663</v>
      </c>
      <c r="J31" s="70">
        <f>Resumo!L20</f>
        <v>3.3333333333333335</v>
      </c>
      <c r="K31" s="70">
        <f>Resumo!M20</f>
        <v>3.6666666666666665</v>
      </c>
      <c r="L31" s="70">
        <f>Resumo!N20</f>
        <v>3.6666666666666665</v>
      </c>
      <c r="M31" s="70">
        <f>Resumo!O20</f>
        <v>3</v>
      </c>
      <c r="N31" s="70">
        <f>Resumo!P20</f>
        <v>3</v>
      </c>
      <c r="O31" s="70">
        <f>Resumo!Q20</f>
        <v>3.3333333333333335</v>
      </c>
      <c r="P31" s="70">
        <f>Resumo!R20</f>
        <v>2.6666666666666665</v>
      </c>
      <c r="Q31" s="70">
        <f>Resumo!S20</f>
        <v>3.6666666666666665</v>
      </c>
      <c r="R31" s="70">
        <f>Resumo!T20</f>
        <v>3.6666666666666665</v>
      </c>
      <c r="S31" s="70">
        <f>Resumo!U20</f>
        <v>3.6666666666666665</v>
      </c>
      <c r="T31" s="70">
        <f>Resumo!V20</f>
        <v>3.3333333333333335</v>
      </c>
      <c r="U31" s="70">
        <f>Resumo!W20</f>
        <v>3</v>
      </c>
      <c r="V31" s="70">
        <f>Resumo!X20</f>
        <v>3</v>
      </c>
      <c r="W31" s="70">
        <f>Resumo!Y20</f>
        <v>2.6666666666666665</v>
      </c>
      <c r="X31" s="70">
        <f>Resumo!Z20</f>
        <v>4</v>
      </c>
      <c r="Y31" s="70">
        <f>Resumo!AB20</f>
        <v>3.3111111111111109</v>
      </c>
      <c r="Z31" s="70">
        <f>Resumo!AC20</f>
        <v>3.1853621933621934</v>
      </c>
      <c r="AA31" s="70">
        <f>Resumo!AD20</f>
        <v>3.2201453098768984</v>
      </c>
      <c r="AB31" s="70">
        <f>Resumo!AE20</f>
        <v>3.3021077564798254</v>
      </c>
    </row>
    <row r="32" spans="2:28">
      <c r="B32" s="138" t="s">
        <v>150</v>
      </c>
      <c r="C32" s="138" t="s">
        <v>151</v>
      </c>
      <c r="D32" s="139">
        <v>104</v>
      </c>
      <c r="E32" s="138" t="s">
        <v>5</v>
      </c>
      <c r="F32" s="83" t="s">
        <v>353</v>
      </c>
      <c r="G32" s="70">
        <f>Resumo!F21</f>
        <v>3.1142857142857143</v>
      </c>
      <c r="H32" s="229">
        <f>Resumo!I21</f>
        <v>0.28000000000000003</v>
      </c>
      <c r="I32" s="229">
        <f>Resumo!K21</f>
        <v>0.8571428571428571</v>
      </c>
      <c r="J32" s="70">
        <f>Resumo!L21</f>
        <v>3.2857142857142856</v>
      </c>
      <c r="K32" s="70">
        <f>Resumo!M21</f>
        <v>3.7142857142857144</v>
      </c>
      <c r="L32" s="70">
        <f>Resumo!N21</f>
        <v>2.8571428571428572</v>
      </c>
      <c r="M32" s="70">
        <f>Resumo!O21</f>
        <v>2.5714285714285716</v>
      </c>
      <c r="N32" s="70">
        <f>Resumo!P21</f>
        <v>3.2857142857142856</v>
      </c>
      <c r="O32" s="70">
        <f>Resumo!Q21</f>
        <v>3</v>
      </c>
      <c r="P32" s="70">
        <f>Resumo!R21</f>
        <v>2.5</v>
      </c>
      <c r="Q32" s="70">
        <f>Resumo!S21</f>
        <v>2.8571428571428572</v>
      </c>
      <c r="R32" s="70">
        <f>Resumo!T21</f>
        <v>3.7142857142857144</v>
      </c>
      <c r="S32" s="70">
        <f>Resumo!U21</f>
        <v>3.7142857142857144</v>
      </c>
      <c r="T32" s="70">
        <f>Resumo!V21</f>
        <v>2.8571428571428572</v>
      </c>
      <c r="U32" s="70">
        <f>Resumo!W21</f>
        <v>3</v>
      </c>
      <c r="V32" s="70">
        <f>Resumo!X21</f>
        <v>3</v>
      </c>
      <c r="W32" s="70">
        <f>Resumo!Y21</f>
        <v>2.8571428571428572</v>
      </c>
      <c r="X32" s="70">
        <f>Resumo!Z21</f>
        <v>3.5</v>
      </c>
      <c r="Y32" s="70">
        <f>Resumo!AB21</f>
        <v>3.1142857142857143</v>
      </c>
      <c r="Z32" s="70">
        <f>Resumo!AC21</f>
        <v>3.1853621933621934</v>
      </c>
      <c r="AA32" s="70">
        <f>Resumo!AD21</f>
        <v>3.2201453098768984</v>
      </c>
      <c r="AB32" s="70">
        <f>Resumo!AE21</f>
        <v>3.3021077564798254</v>
      </c>
    </row>
    <row r="33" spans="4:12">
      <c r="D33" s="39"/>
      <c r="L33" s="70"/>
    </row>
    <row r="34" spans="4:12">
      <c r="D34" s="39"/>
    </row>
    <row r="35" spans="4:12">
      <c r="D35" s="39"/>
    </row>
    <row r="36" spans="4:12">
      <c r="D36" s="39"/>
    </row>
    <row r="37" spans="4:12">
      <c r="D37" s="39"/>
    </row>
    <row r="38" spans="4:12">
      <c r="D38" s="39"/>
    </row>
    <row r="39" spans="4:12">
      <c r="D39" s="39"/>
    </row>
    <row r="40" spans="4:12">
      <c r="D40" s="39"/>
    </row>
    <row r="41" spans="4:12">
      <c r="D41" s="39"/>
    </row>
    <row r="42" spans="4:12">
      <c r="D42" s="39"/>
    </row>
    <row r="43" spans="4:12">
      <c r="D43" s="39"/>
    </row>
    <row r="44" spans="4:12">
      <c r="D44" s="39"/>
    </row>
    <row r="45" spans="4:12">
      <c r="D45" s="39"/>
    </row>
    <row r="46" spans="4:12">
      <c r="D46" s="39"/>
    </row>
    <row r="47" spans="4:12">
      <c r="D47" s="39"/>
    </row>
    <row r="48" spans="4:12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s competencias do plan de estudos" sqref="J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estancia na Universidade de Vigo no trasncurso da titulación" sqref="X27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46"/>
  <sheetViews>
    <sheetView topLeftCell="C7" workbookViewId="0">
      <selection activeCell="A28" sqref="A28:XFD28"/>
    </sheetView>
  </sheetViews>
  <sheetFormatPr baseColWidth="10" defaultRowHeight="15"/>
  <cols>
    <col min="1" max="1" width="3.140625" customWidth="1"/>
    <col min="2" max="2" width="12.140625" style="37" customWidth="1"/>
    <col min="3" max="3" width="47" customWidth="1"/>
    <col min="4" max="4" width="7.140625" style="38" bestFit="1" customWidth="1"/>
    <col min="5" max="5" width="32.42578125" bestFit="1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50" t="s">
        <v>275</v>
      </c>
      <c r="C4" s="51"/>
      <c r="D4" s="52"/>
      <c r="E4" s="53"/>
      <c r="F4" s="51"/>
      <c r="G4" s="51"/>
      <c r="H4" s="54"/>
      <c r="I4" s="82"/>
    </row>
    <row r="5" spans="2:9" ht="24" thickBot="1">
      <c r="B5" s="55" t="str">
        <f>+E28</f>
        <v>Facultade de Ciencias da Educación</v>
      </c>
      <c r="C5" s="56"/>
      <c r="D5" s="57"/>
      <c r="E5" s="58"/>
      <c r="F5" s="56"/>
      <c r="G5" s="56"/>
      <c r="H5" s="59"/>
      <c r="I5" s="82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2:28" ht="15" customHeight="1"/>
    <row r="18" spans="2:28" ht="15" customHeight="1"/>
    <row r="19" spans="2:28" ht="15" customHeight="1"/>
    <row r="20" spans="2:28" ht="15" customHeight="1"/>
    <row r="21" spans="2:28" ht="15" customHeight="1"/>
    <row r="22" spans="2:28" ht="15" customHeight="1"/>
    <row r="23" spans="2:28" ht="15" customHeight="1"/>
    <row r="24" spans="2:28" ht="15" customHeight="1"/>
    <row r="25" spans="2:28" ht="15" customHeight="1"/>
    <row r="26" spans="2:28" ht="5.25" customHeight="1" thickBot="1"/>
    <row r="27" spans="2:28" s="40" customFormat="1" ht="30" customHeight="1" thickBot="1">
      <c r="B27" s="40" t="s">
        <v>264</v>
      </c>
      <c r="C27" s="40" t="s">
        <v>33</v>
      </c>
      <c r="D27" s="40" t="s">
        <v>265</v>
      </c>
      <c r="E27" s="40" t="s">
        <v>34</v>
      </c>
      <c r="F27" s="40" t="s">
        <v>36</v>
      </c>
      <c r="G27" s="40" t="s">
        <v>35</v>
      </c>
      <c r="H27" s="40" t="s">
        <v>270</v>
      </c>
      <c r="I27" s="230" t="s">
        <v>314</v>
      </c>
      <c r="J27" s="67" t="s">
        <v>37</v>
      </c>
      <c r="K27" s="67" t="s">
        <v>38</v>
      </c>
      <c r="L27" s="67" t="s">
        <v>39</v>
      </c>
      <c r="M27" s="67" t="s">
        <v>40</v>
      </c>
      <c r="N27" s="67" t="s">
        <v>41</v>
      </c>
      <c r="O27" s="67" t="s">
        <v>42</v>
      </c>
      <c r="P27" s="67" t="s">
        <v>43</v>
      </c>
      <c r="Q27" s="67" t="s">
        <v>301</v>
      </c>
      <c r="R27" s="67" t="s">
        <v>45</v>
      </c>
      <c r="S27" s="67" t="s">
        <v>46</v>
      </c>
      <c r="T27" s="67" t="s">
        <v>308</v>
      </c>
      <c r="U27" s="67" t="s">
        <v>309</v>
      </c>
      <c r="V27" s="67" t="s">
        <v>310</v>
      </c>
      <c r="W27" s="67" t="s">
        <v>311</v>
      </c>
      <c r="X27" s="67" t="s">
        <v>312</v>
      </c>
      <c r="Y27" s="40" t="s">
        <v>358</v>
      </c>
      <c r="Z27" s="40" t="s">
        <v>345</v>
      </c>
      <c r="AA27" s="40" t="s">
        <v>350</v>
      </c>
      <c r="AB27" s="40" t="s">
        <v>344</v>
      </c>
    </row>
    <row r="28" spans="2:28">
      <c r="B28" s="37" t="s">
        <v>156</v>
      </c>
      <c r="C28" t="s">
        <v>54</v>
      </c>
      <c r="D28" s="39">
        <v>105</v>
      </c>
      <c r="E28" t="s">
        <v>6</v>
      </c>
      <c r="F28" t="s">
        <v>352</v>
      </c>
      <c r="G28" s="70">
        <f>Resumo!F23</f>
        <v>3.0966666666666671</v>
      </c>
      <c r="H28" s="229">
        <f>Resumo!I23</f>
        <v>0.19753086419753085</v>
      </c>
      <c r="I28" s="229">
        <f>Resumo!K23</f>
        <v>0.3125</v>
      </c>
      <c r="J28" s="70">
        <f>Resumo!L23</f>
        <v>3.0625</v>
      </c>
      <c r="K28" s="70">
        <f>Resumo!M23</f>
        <v>3.0625</v>
      </c>
      <c r="L28" s="70">
        <f>Resumo!N23</f>
        <v>2.5625</v>
      </c>
      <c r="M28" s="70">
        <f>Resumo!O23</f>
        <v>2.625</v>
      </c>
      <c r="N28" s="70">
        <f>Resumo!P23</f>
        <v>2.9333333333333331</v>
      </c>
      <c r="O28" s="70">
        <f>Resumo!Q23</f>
        <v>2.9375</v>
      </c>
      <c r="P28" s="70">
        <f>Resumo!R23</f>
        <v>4.666666666666667</v>
      </c>
      <c r="Q28" s="70">
        <f>Resumo!S23</f>
        <v>3</v>
      </c>
      <c r="R28" s="70">
        <f>Resumo!T23</f>
        <v>2.8</v>
      </c>
      <c r="S28" s="70">
        <f>Resumo!U23</f>
        <v>3.1875</v>
      </c>
      <c r="T28" s="70">
        <f>Resumo!V23</f>
        <v>3</v>
      </c>
      <c r="U28" s="70">
        <f>Resumo!W23</f>
        <v>3.0666666666666669</v>
      </c>
      <c r="V28" s="70">
        <f>Resumo!X23</f>
        <v>2.8125</v>
      </c>
      <c r="W28" s="70">
        <f>Resumo!Y23</f>
        <v>3.0666666666666669</v>
      </c>
      <c r="X28" s="70">
        <f>Resumo!Z23</f>
        <v>3.6666666666666665</v>
      </c>
      <c r="Y28" s="70">
        <f>Resumo!AB23</f>
        <v>3.1103157929838599</v>
      </c>
      <c r="Z28" s="70">
        <f>Resumo!AC23</f>
        <v>3.1887560276635916</v>
      </c>
      <c r="AA28" s="70">
        <f>Resumo!AD23</f>
        <v>3.2201453098768984</v>
      </c>
      <c r="AB28" s="70">
        <f>Resumo!AE23</f>
        <v>3.3021077564798254</v>
      </c>
    </row>
    <row r="29" spans="2:28">
      <c r="B29" s="37" t="s">
        <v>157</v>
      </c>
      <c r="C29" t="s">
        <v>99</v>
      </c>
      <c r="D29" s="39">
        <v>105</v>
      </c>
      <c r="E29" t="s">
        <v>6</v>
      </c>
      <c r="F29" t="s">
        <v>352</v>
      </c>
      <c r="G29" s="70">
        <f>Resumo!F24</f>
        <v>3.2684848484848481</v>
      </c>
      <c r="H29" s="229">
        <f>Resumo!I24</f>
        <v>0.22222222222222221</v>
      </c>
      <c r="I29" s="229">
        <f>Resumo!K24</f>
        <v>0.33333333333333331</v>
      </c>
      <c r="J29" s="70">
        <f>Resumo!L24</f>
        <v>3.1818181818181817</v>
      </c>
      <c r="K29" s="70">
        <f>Resumo!M24</f>
        <v>3.3636363636363638</v>
      </c>
      <c r="L29" s="70">
        <f>Resumo!N24</f>
        <v>2.8181818181818183</v>
      </c>
      <c r="M29" s="70">
        <f>Resumo!O24</f>
        <v>2.5</v>
      </c>
      <c r="N29" s="70">
        <f>Resumo!P24</f>
        <v>3.2727272727272729</v>
      </c>
      <c r="O29" s="70">
        <f>Resumo!Q24</f>
        <v>3.0909090909090908</v>
      </c>
      <c r="P29" s="70">
        <f>Resumo!R24</f>
        <v>4.5999999999999996</v>
      </c>
      <c r="Q29" s="70">
        <f>Resumo!S24</f>
        <v>3.2</v>
      </c>
      <c r="R29" s="70">
        <f>Resumo!T24</f>
        <v>3.4545454545454546</v>
      </c>
      <c r="S29" s="70">
        <f>Resumo!U24</f>
        <v>3.6363636363636362</v>
      </c>
      <c r="T29" s="70">
        <f>Resumo!V24</f>
        <v>3.1818181818181817</v>
      </c>
      <c r="U29" s="70">
        <f>Resumo!W24</f>
        <v>3.1818181818181817</v>
      </c>
      <c r="V29" s="70">
        <f>Resumo!X24</f>
        <v>3.0909090909090908</v>
      </c>
      <c r="W29" s="70">
        <f>Resumo!Y24</f>
        <v>3</v>
      </c>
      <c r="X29" s="70">
        <f>Resumo!Z24</f>
        <v>3.4545454545454546</v>
      </c>
      <c r="Y29" s="70">
        <f>Resumo!AB24</f>
        <v>3.0403300081560944</v>
      </c>
      <c r="Z29" s="70">
        <f t="shared" ref="Z29:AB30" si="0">Z28</f>
        <v>3.1887560276635916</v>
      </c>
      <c r="AA29" s="70">
        <f t="shared" si="0"/>
        <v>3.2201453098768984</v>
      </c>
      <c r="AB29" s="70">
        <f t="shared" si="0"/>
        <v>3.3021077564798254</v>
      </c>
    </row>
    <row r="30" spans="2:28">
      <c r="B30" s="37" t="s">
        <v>196</v>
      </c>
      <c r="C30" t="s">
        <v>197</v>
      </c>
      <c r="D30" s="39">
        <v>105</v>
      </c>
      <c r="E30" t="s">
        <v>6</v>
      </c>
      <c r="F30" t="s">
        <v>352</v>
      </c>
      <c r="G30" s="70">
        <f>Resumo!F25</f>
        <v>3.1828571428571433</v>
      </c>
      <c r="H30" s="229">
        <f>Resumo!I25</f>
        <v>0.32608695652173914</v>
      </c>
      <c r="I30" s="229">
        <f>Resumo!K25</f>
        <v>0.33333333333333331</v>
      </c>
      <c r="J30" s="70">
        <f>Resumo!L25</f>
        <v>3.2666666666666666</v>
      </c>
      <c r="K30" s="70">
        <f>Resumo!M25</f>
        <v>3.4285714285714284</v>
      </c>
      <c r="L30" s="70">
        <f>Resumo!N25</f>
        <v>2.7142857142857144</v>
      </c>
      <c r="M30" s="70">
        <f>Resumo!O25</f>
        <v>2.8666666666666667</v>
      </c>
      <c r="N30" s="70">
        <f>Resumo!P25</f>
        <v>2.8</v>
      </c>
      <c r="O30" s="70">
        <f>Resumo!Q25</f>
        <v>2.6666666666666665</v>
      </c>
      <c r="P30" s="70">
        <f>Resumo!R25</f>
        <v>4.2666666666666666</v>
      </c>
      <c r="Q30" s="70">
        <f>Resumo!S25</f>
        <v>3.0666666666666669</v>
      </c>
      <c r="R30" s="70">
        <f>Resumo!T25</f>
        <v>2.7333333333333334</v>
      </c>
      <c r="S30" s="70">
        <f>Resumo!U25</f>
        <v>3.1333333333333333</v>
      </c>
      <c r="T30" s="70">
        <f>Resumo!V25</f>
        <v>3.2666666666666666</v>
      </c>
      <c r="U30" s="70">
        <f>Resumo!W25</f>
        <v>3.3333333333333335</v>
      </c>
      <c r="V30" s="70">
        <f>Resumo!X25</f>
        <v>3.2666666666666666</v>
      </c>
      <c r="W30" s="70">
        <f>Resumo!Y25</f>
        <v>3.2</v>
      </c>
      <c r="X30" s="70">
        <f>Resumo!Z25</f>
        <v>3.7333333333333334</v>
      </c>
      <c r="Y30" s="70">
        <f>Resumo!AB25</f>
        <v>3.1828571428571433</v>
      </c>
      <c r="Z30" s="70">
        <f t="shared" si="0"/>
        <v>3.1887560276635916</v>
      </c>
      <c r="AA30" s="70">
        <f t="shared" si="0"/>
        <v>3.2201453098768984</v>
      </c>
      <c r="AB30" s="70">
        <f t="shared" si="0"/>
        <v>3.3021077564798254</v>
      </c>
    </row>
    <row r="31" spans="2:28">
      <c r="B31" s="37" t="s">
        <v>95</v>
      </c>
      <c r="C31" t="s">
        <v>96</v>
      </c>
      <c r="D31" s="39">
        <v>105</v>
      </c>
      <c r="E31" t="s">
        <v>6</v>
      </c>
      <c r="F31" t="s">
        <v>352</v>
      </c>
      <c r="G31" s="70">
        <f>Resumo!F26</f>
        <v>3.3419607843137253</v>
      </c>
      <c r="H31" s="229">
        <f>Resumo!I26</f>
        <v>0.37777777777777777</v>
      </c>
      <c r="I31" s="229">
        <f>Resumo!K26</f>
        <v>0.17647058823529413</v>
      </c>
      <c r="J31" s="70">
        <f>Resumo!L26</f>
        <v>3.0588235294117645</v>
      </c>
      <c r="K31" s="70">
        <f>Resumo!M26</f>
        <v>3.5294117647058822</v>
      </c>
      <c r="L31" s="70">
        <f>Resumo!N26</f>
        <v>2.625</v>
      </c>
      <c r="M31" s="70">
        <f>Resumo!O26</f>
        <v>2.4</v>
      </c>
      <c r="N31" s="70">
        <f>Resumo!P26</f>
        <v>3.0588235294117645</v>
      </c>
      <c r="O31" s="70">
        <f>Resumo!Q26</f>
        <v>3.25</v>
      </c>
      <c r="P31" s="70">
        <f>Resumo!R26</f>
        <v>4.4000000000000004</v>
      </c>
      <c r="Q31" s="70">
        <f>Resumo!S26</f>
        <v>3.3125</v>
      </c>
      <c r="R31" s="70">
        <f>Resumo!T26</f>
        <v>3.5294117647058822</v>
      </c>
      <c r="S31" s="70">
        <f>Resumo!U26</f>
        <v>3.8125</v>
      </c>
      <c r="T31" s="70">
        <f>Resumo!V26</f>
        <v>3.3529411764705883</v>
      </c>
      <c r="U31" s="70">
        <f>Resumo!W26</f>
        <v>3.4</v>
      </c>
      <c r="V31" s="70">
        <f>Resumo!X26</f>
        <v>3.4666666666666668</v>
      </c>
      <c r="W31" s="70">
        <f>Resumo!Y26</f>
        <v>3</v>
      </c>
      <c r="X31" s="70">
        <f>Resumo!Z26</f>
        <v>3.9333333333333331</v>
      </c>
      <c r="Y31" s="70">
        <f>Resumo!AB26</f>
        <v>3.3419607843137253</v>
      </c>
      <c r="Z31" s="70">
        <f>Resumo!AC26</f>
        <v>3.1887560276635916</v>
      </c>
      <c r="AA31" s="70">
        <f>Resumo!AD26</f>
        <v>3.2201453098768984</v>
      </c>
      <c r="AB31" s="70">
        <f>Resumo!AE26</f>
        <v>3.3021077564798254</v>
      </c>
    </row>
    <row r="32" spans="2:28">
      <c r="B32" s="37" t="s">
        <v>158</v>
      </c>
      <c r="C32" t="s">
        <v>159</v>
      </c>
      <c r="D32" s="39">
        <v>105</v>
      </c>
      <c r="E32" t="s">
        <v>6</v>
      </c>
      <c r="F32" t="s">
        <v>353</v>
      </c>
      <c r="G32" s="70">
        <f>Resumo!F27</f>
        <v>3.8466666666666671</v>
      </c>
      <c r="H32" s="229">
        <f>Resumo!I27</f>
        <v>0.41666666666666669</v>
      </c>
      <c r="I32" s="229">
        <f>Resumo!K27</f>
        <v>0.8</v>
      </c>
      <c r="J32" s="70">
        <f>Resumo!L27</f>
        <v>4.2</v>
      </c>
      <c r="K32" s="70">
        <f>Resumo!M27</f>
        <v>4</v>
      </c>
      <c r="L32" s="70">
        <f>Resumo!N27</f>
        <v>3.4</v>
      </c>
      <c r="M32" s="70">
        <f>Resumo!O27</f>
        <v>3.6</v>
      </c>
      <c r="N32" s="70">
        <f>Resumo!P27</f>
        <v>3.6</v>
      </c>
      <c r="O32" s="70">
        <f>Resumo!Q27</f>
        <v>3.8</v>
      </c>
      <c r="P32" s="70">
        <f>Resumo!R27</f>
        <v>3.5</v>
      </c>
      <c r="Q32" s="70">
        <f>Resumo!S27</f>
        <v>3.8</v>
      </c>
      <c r="R32" s="70">
        <f>Resumo!T27</f>
        <v>4</v>
      </c>
      <c r="S32" s="70">
        <f>Resumo!U27</f>
        <v>4.5999999999999996</v>
      </c>
      <c r="T32" s="70">
        <f>Resumo!V27</f>
        <v>3.2</v>
      </c>
      <c r="U32" s="70">
        <f>Resumo!W27</f>
        <v>3.8</v>
      </c>
      <c r="V32" s="70">
        <f>Resumo!X27</f>
        <v>4.2</v>
      </c>
      <c r="W32" s="70">
        <f>Resumo!Y27</f>
        <v>3.6</v>
      </c>
      <c r="X32" s="70">
        <f>Resumo!Z27</f>
        <v>4.4000000000000004</v>
      </c>
      <c r="Y32" s="70">
        <f>Resumo!AB27</f>
        <v>3.8466666666666671</v>
      </c>
      <c r="Z32" s="70">
        <f>Resumo!AC27</f>
        <v>3.1887560276635916</v>
      </c>
      <c r="AA32" s="70">
        <f>Resumo!AD27</f>
        <v>3.2201453098768984</v>
      </c>
      <c r="AB32" s="70">
        <f>Resumo!AE27</f>
        <v>3.3021077564798254</v>
      </c>
    </row>
    <row r="33" spans="2:28">
      <c r="B33" s="37" t="s">
        <v>255</v>
      </c>
      <c r="C33" t="s">
        <v>256</v>
      </c>
      <c r="D33" s="39">
        <v>105</v>
      </c>
      <c r="E33" t="s">
        <v>6</v>
      </c>
      <c r="F33" t="s">
        <v>353</v>
      </c>
      <c r="G33" s="70">
        <f>Resumo!F28</f>
        <v>3.1142857142857143</v>
      </c>
      <c r="H33" s="229">
        <f>Resumo!I28</f>
        <v>0.4375</v>
      </c>
      <c r="I33" s="229">
        <f>Resumo!K28</f>
        <v>0.2857142857142857</v>
      </c>
      <c r="J33" s="70">
        <f>Resumo!L28</f>
        <v>3.1428571428571428</v>
      </c>
      <c r="K33" s="70">
        <f>Resumo!M28</f>
        <v>3.1428571428571428</v>
      </c>
      <c r="L33" s="70">
        <f>Resumo!N28</f>
        <v>2</v>
      </c>
      <c r="M33" s="70">
        <f>Resumo!O28</f>
        <v>2.4285714285714284</v>
      </c>
      <c r="N33" s="70">
        <f>Resumo!P28</f>
        <v>3.1428571428571428</v>
      </c>
      <c r="O33" s="70">
        <f>Resumo!Q28</f>
        <v>3</v>
      </c>
      <c r="P33" s="70">
        <f>Resumo!R28</f>
        <v>3.8571428571428572</v>
      </c>
      <c r="Q33" s="70">
        <f>Resumo!S28</f>
        <v>2.8571428571428572</v>
      </c>
      <c r="R33" s="70">
        <f>Resumo!T28</f>
        <v>3.7142857142857144</v>
      </c>
      <c r="S33" s="70">
        <f>Resumo!U28</f>
        <v>4</v>
      </c>
      <c r="T33" s="70">
        <f>Resumo!V28</f>
        <v>2.4285714285714284</v>
      </c>
      <c r="U33" s="70">
        <f>Resumo!W28</f>
        <v>3.2857142857142856</v>
      </c>
      <c r="V33" s="70">
        <f>Resumo!X28</f>
        <v>3</v>
      </c>
      <c r="W33" s="70">
        <f>Resumo!Y28</f>
        <v>3</v>
      </c>
      <c r="X33" s="70">
        <f>Resumo!Z28</f>
        <v>3.7142857142857144</v>
      </c>
      <c r="Y33" s="70">
        <f>Resumo!AB28</f>
        <v>3.1142857142857143</v>
      </c>
      <c r="Z33" s="70">
        <f>Resumo!AC28</f>
        <v>3.1887560276635916</v>
      </c>
      <c r="AA33" s="70">
        <f>Resumo!AD28</f>
        <v>3.2201453098768984</v>
      </c>
      <c r="AB33" s="70">
        <f>Resumo!AE28</f>
        <v>3.3021077564798254</v>
      </c>
    </row>
    <row r="34" spans="2:28">
      <c r="B34" s="37" t="s">
        <v>282</v>
      </c>
      <c r="C34" s="37" t="s">
        <v>318</v>
      </c>
      <c r="D34" s="37">
        <v>105</v>
      </c>
      <c r="E34" s="37" t="s">
        <v>6</v>
      </c>
      <c r="F34" s="37" t="s">
        <v>353</v>
      </c>
      <c r="G34" s="70">
        <f>Resumo!F22</f>
        <v>2.4703703703703703</v>
      </c>
      <c r="H34" s="229">
        <f>Resumo!I22</f>
        <v>0.16363636363636364</v>
      </c>
      <c r="I34" s="229">
        <f>Resumo!K22</f>
        <v>0.33333333333333331</v>
      </c>
      <c r="J34" s="70">
        <f>Resumo!L22</f>
        <v>2.1111111111111112</v>
      </c>
      <c r="K34" s="70">
        <f>Resumo!M22</f>
        <v>2</v>
      </c>
      <c r="L34" s="70">
        <f>Resumo!N22</f>
        <v>1.7777777777777777</v>
      </c>
      <c r="M34" s="70">
        <f>Resumo!O22</f>
        <v>2</v>
      </c>
      <c r="N34" s="70">
        <f>Resumo!P22</f>
        <v>2.1111111111111112</v>
      </c>
      <c r="O34" s="70">
        <f>Resumo!Q22</f>
        <v>2</v>
      </c>
      <c r="P34" s="70">
        <f>Resumo!R22</f>
        <v>3.8888888888888888</v>
      </c>
      <c r="Q34" s="70">
        <f>Resumo!S22</f>
        <v>2.375</v>
      </c>
      <c r="R34" s="70">
        <f>Resumo!T22</f>
        <v>3</v>
      </c>
      <c r="S34" s="70">
        <f>Resumo!U22</f>
        <v>4.1111111111111107</v>
      </c>
      <c r="T34" s="70">
        <f>Resumo!V22</f>
        <v>2.1111111111111112</v>
      </c>
      <c r="U34" s="70">
        <f>Resumo!W22</f>
        <v>1.8888888888888888</v>
      </c>
      <c r="V34" s="70">
        <f>Resumo!X22</f>
        <v>2.2222222222222223</v>
      </c>
      <c r="W34" s="70">
        <f>Resumo!Y22</f>
        <v>2.125</v>
      </c>
      <c r="X34" s="70">
        <f>Resumo!Z22</f>
        <v>3.3333333333333335</v>
      </c>
      <c r="Y34" s="70">
        <f>Resumo!AB22</f>
        <v>2.7347761278944072</v>
      </c>
      <c r="Z34" s="70">
        <f>Resumo!AC22</f>
        <v>3.1887560276635916</v>
      </c>
      <c r="AA34" s="70">
        <f>Resumo!AD22</f>
        <v>3.2201453098769002</v>
      </c>
      <c r="AB34" s="70">
        <f>Resumo!AE22</f>
        <v>3.3021077564798254</v>
      </c>
    </row>
    <row r="35" spans="2:28">
      <c r="D35" s="39"/>
    </row>
    <row r="36" spans="2:28">
      <c r="D36" s="39"/>
    </row>
    <row r="37" spans="2:28">
      <c r="D37" s="39"/>
    </row>
    <row r="38" spans="2:28">
      <c r="D38" s="39"/>
    </row>
    <row r="39" spans="2:28">
      <c r="D39" s="39"/>
    </row>
    <row r="40" spans="2:28">
      <c r="D40" s="39"/>
    </row>
    <row r="41" spans="2:28">
      <c r="D41" s="39"/>
    </row>
    <row r="42" spans="2:28">
      <c r="D42" s="39"/>
    </row>
    <row r="43" spans="2:28">
      <c r="D43" s="39"/>
    </row>
    <row r="44" spans="2:28">
      <c r="D44" s="39"/>
    </row>
    <row r="45" spans="2:28">
      <c r="D45" s="39"/>
    </row>
    <row r="46" spans="2:28">
      <c r="D46" s="39"/>
    </row>
    <row r="47" spans="2:28">
      <c r="D47" s="39"/>
    </row>
    <row r="48" spans="2:28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6" spans="4:4">
      <c r="D126" s="39"/>
    </row>
    <row r="127" spans="4:4">
      <c r="D127" s="39"/>
    </row>
    <row r="128" spans="4:4">
      <c r="D128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</sheetData>
  <dataValidations count="16">
    <dataValidation allowBlank="1" showInputMessage="1" showErrorMessage="1" prompt="Traballa ou traballou vostede nalgún ámbito relacionado coa titulación?" sqref="I27"/>
    <dataValidation allowBlank="1" showInputMessage="1" showErrorMessage="1" prompt="Indique se vostede esta satisfeito/a con:_x000a__x000a_- As competencias do plan de estudos" sqref="J27"/>
    <dataValidation allowBlank="1" showInputMessage="1" showErrorMessage="1" prompt="Indique se vostede esta satisfeito/a con:_x000a__x000a_- A actualidade da formación recibida" sqref="K27"/>
    <dataValidation allowBlank="1" showInputMessage="1" showErrorMessage="1" prompt="Indique se vostede esta satisfeito/a con:_x000a__x000a_- A información e orientación académica (para a continuación dos estudos)" sqref="L27"/>
    <dataValidation allowBlank="1" showInputMessage="1" showErrorMessage="1" prompt="Indique se vostede esta satisfeito/a con:_x000a__x000a_- A orientación profesional e laboral" sqref="M27"/>
    <dataValidation allowBlank="1" showInputMessage="1" showErrorMessage="1" prompt="Indique se vostede esta satisfeito/a  con:_x000a__x000a_- A organización temporal das materias do plan de estudos" sqref="N27"/>
    <dataValidation allowBlank="1" showInputMessage="1" showErrorMessage="1" prompt="Indique se vostede esta satisfeito/a con:_x000a__x000a_- As metodoloxías de ensiño aprendizaxe" sqref="O27"/>
    <dataValidation allowBlank="1" showInputMessage="1" showErrorMessage="1" prompt="Indique se vostede esta satisfeito/a con:_x000a__x000a_- A utilidade das prácticas académicas externas" sqref="P27"/>
    <dataValidation allowBlank="1" showInputMessage="1" showErrorMessage="1" prompt="Indique se vostede esta satisfeito/a con:_x000a__x000a_- A adecuación do profesorado" sqref="Q27"/>
    <dataValidation allowBlank="1" showInputMessage="1" showErrorMessage="1" prompt="Indique se vostede esta satisfeito/a con:_x000a__x000a_- A infraestructura e os recursos materiais" sqref="R27"/>
    <dataValidation allowBlank="1" showInputMessage="1" showErrorMessage="1" prompt="Indique se vostede esta satisfeito/a con:_x000a__x000a_- Os servizos (secretaría de alumnado, biblioteca" sqref="S27"/>
    <dataValidation allowBlank="1" showInputMessage="1" showErrorMessage="1" prompt="Indique se vostede esta satisfeito/a con:_x000a__x000a_- A adecuación da formación recibida ás expectativas iniciais" sqref="T27"/>
    <dataValidation allowBlank="1" showInputMessage="1" showErrorMessage="1" prompt="Indique se vostede esta satisfeito/a con:_x000a__x000a_- As competencias adquiridas" sqref="U27"/>
    <dataValidation allowBlank="1" showInputMessage="1" showErrorMessage="1" prompt="Indique se vostede esta satisfeito/a con:_x000a__x000a_- A utilidade da formación recibida para a carreira profesional" sqref="V27"/>
    <dataValidation allowBlank="1" showInputMessage="1" showErrorMessage="1" prompt="Indique se vostede esta satisfeito/a con:_x000a__x000a_- A xestión da calidade na titulación" sqref="W27"/>
    <dataValidation allowBlank="1" showInputMessage="1" showErrorMessage="1" prompt="Indique se vostede esta satisfeito/a con:_x000a__x000a_- A estancia na Universidade de Vigo no trasncurso da titulación" sqref="X27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1</vt:i4>
      </vt:variant>
    </vt:vector>
  </HeadingPairs>
  <TitlesOfParts>
    <vt:vector size="33" baseType="lpstr">
      <vt:lpstr>Portada</vt:lpstr>
      <vt:lpstr>Resumo</vt:lpstr>
      <vt:lpstr>Desagregados por sexo</vt:lpstr>
      <vt:lpstr>Centros</vt:lpstr>
      <vt:lpstr>101</vt:lpstr>
      <vt:lpstr>102</vt:lpstr>
      <vt:lpstr>103</vt:lpstr>
      <vt:lpstr>104</vt:lpstr>
      <vt:lpstr>105</vt:lpstr>
      <vt:lpstr>106</vt:lpstr>
      <vt:lpstr>151</vt:lpstr>
      <vt:lpstr>201</vt:lpstr>
      <vt:lpstr>202</vt:lpstr>
      <vt:lpstr>203</vt:lpstr>
      <vt:lpstr>204</vt:lpstr>
      <vt:lpstr>205</vt:lpstr>
      <vt:lpstr>251</vt:lpstr>
      <vt:lpstr>252</vt:lpstr>
      <vt:lpstr>301</vt:lpstr>
      <vt:lpstr>302</vt:lpstr>
      <vt:lpstr>303</vt:lpstr>
      <vt:lpstr>305</vt:lpstr>
      <vt:lpstr>306</vt:lpstr>
      <vt:lpstr>308</vt:lpstr>
      <vt:lpstr>309</vt:lpstr>
      <vt:lpstr>310</vt:lpstr>
      <vt:lpstr>311</vt:lpstr>
      <vt:lpstr>312</vt:lpstr>
      <vt:lpstr>351</vt:lpstr>
      <vt:lpstr>352</vt:lpstr>
      <vt:lpstr>353</vt:lpstr>
      <vt:lpstr>355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Victoria Canoura Leira</cp:lastModifiedBy>
  <cp:lastPrinted>2016-05-03T11:30:02Z</cp:lastPrinted>
  <dcterms:created xsi:type="dcterms:W3CDTF">2016-05-02T14:35:13Z</dcterms:created>
  <dcterms:modified xsi:type="dcterms:W3CDTF">2018-07-02T10:56:26Z</dcterms:modified>
</cp:coreProperties>
</file>